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600" yWindow="876" windowWidth="15480" windowHeight="10800" tabRatio="946" activeTab="14"/>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CE" sheetId="12" r:id="rId10"/>
    <sheet name="EAIFF" sheetId="37" r:id="rId11"/>
    <sheet name="CAdmon" sheetId="13" r:id="rId12"/>
    <sheet name="CTG" sheetId="14" r:id="rId13"/>
    <sheet name="COG" sheetId="15" r:id="rId14"/>
    <sheet name="CFG" sheetId="16" r:id="rId15"/>
    <sheet name="End Neto" sheetId="17" r:id="rId16"/>
    <sheet name="Int" sheetId="18" r:id="rId17"/>
    <sheet name="Post Fiscal" sheetId="20" r:id="rId18"/>
    <sheet name="CProg" sheetId="19" r:id="rId19"/>
    <sheet name="Programas y Proyectos Inv " sheetId="32" r:id="rId20"/>
    <sheet name="Indicadores " sheetId="33" r:id="rId21"/>
    <sheet name="BMu " sheetId="34" r:id="rId22"/>
    <sheet name="BInmu" sheetId="22" r:id="rId23"/>
    <sheet name="Esquemas Bursátiles" sheetId="31" r:id="rId24"/>
    <sheet name="Gto Federalizado" sheetId="28" r:id="rId25"/>
    <sheet name="Situacion PPS" sheetId="23" r:id="rId26"/>
    <sheet name="Relac ctas bancarias" sheetId="36" r:id="rId27"/>
  </sheets>
  <calcPr calcId="145621"/>
  <fileRecoveryPr autoRecover="0"/>
</workbook>
</file>

<file path=xl/calcChain.xml><?xml version="1.0" encoding="utf-8"?>
<calcChain xmlns="http://schemas.openxmlformats.org/spreadsheetml/2006/main">
  <c r="J30" i="37" l="1"/>
  <c r="G30" i="37"/>
  <c r="G29" i="37" s="1"/>
  <c r="I29" i="37"/>
  <c r="H29" i="37"/>
  <c r="F29" i="37"/>
  <c r="E29" i="37"/>
  <c r="E27" i="37"/>
  <c r="J27" i="37" s="1"/>
  <c r="G26" i="37"/>
  <c r="H26" i="37" s="1"/>
  <c r="J25" i="37"/>
  <c r="G25" i="37"/>
  <c r="F24" i="37"/>
  <c r="G22" i="37"/>
  <c r="H22" i="37" s="1"/>
  <c r="I21" i="37"/>
  <c r="E21" i="37"/>
  <c r="G21" i="37" s="1"/>
  <c r="J20" i="37"/>
  <c r="G20" i="37"/>
  <c r="J19" i="37"/>
  <c r="G19" i="37"/>
  <c r="I18" i="37"/>
  <c r="H18" i="37"/>
  <c r="F18" i="37"/>
  <c r="E18" i="37"/>
  <c r="J17" i="37"/>
  <c r="G17" i="37"/>
  <c r="G16" i="37"/>
  <c r="H16" i="37" s="1"/>
  <c r="I16" i="37" s="1"/>
  <c r="J16" i="37" s="1"/>
  <c r="G15" i="37"/>
  <c r="F15" i="37"/>
  <c r="E15" i="37"/>
  <c r="J15" i="37" s="1"/>
  <c r="E14" i="37"/>
  <c r="G14" i="37" s="1"/>
  <c r="J13" i="37"/>
  <c r="G13" i="37"/>
  <c r="E12" i="37"/>
  <c r="J12" i="37" s="1"/>
  <c r="F11" i="37"/>
  <c r="F32" i="37" l="1"/>
  <c r="E24" i="37"/>
  <c r="E11" i="37"/>
  <c r="J21" i="37"/>
  <c r="G18" i="37"/>
  <c r="J29" i="37"/>
  <c r="I22" i="37"/>
  <c r="H11" i="37"/>
  <c r="I26" i="37"/>
  <c r="H24" i="37"/>
  <c r="G12" i="37"/>
  <c r="G11" i="37" s="1"/>
  <c r="J14" i="37"/>
  <c r="J18" i="37"/>
  <c r="G27" i="37"/>
  <c r="G24" i="37" s="1"/>
  <c r="E22" i="12"/>
  <c r="E21" i="12"/>
  <c r="E17" i="12"/>
  <c r="E14" i="12"/>
  <c r="E13" i="12"/>
  <c r="E10" i="12"/>
  <c r="E25" i="12" s="1"/>
  <c r="E32" i="37" l="1"/>
  <c r="I11" i="37"/>
  <c r="J22" i="37"/>
  <c r="J11" i="37" s="1"/>
  <c r="G32" i="37"/>
  <c r="I24" i="37"/>
  <c r="J24" i="37" s="1"/>
  <c r="J26" i="37"/>
  <c r="H32" i="37"/>
  <c r="J10" i="12"/>
  <c r="E46" i="16"/>
  <c r="H46" i="16" s="1"/>
  <c r="E49" i="15"/>
  <c r="E37" i="15"/>
  <c r="E36" i="15"/>
  <c r="E33" i="15"/>
  <c r="E31" i="15"/>
  <c r="E29" i="15"/>
  <c r="E24" i="15"/>
  <c r="E19" i="15"/>
  <c r="E21" i="13"/>
  <c r="H21" i="13" s="1"/>
  <c r="G10" i="12"/>
  <c r="J32" i="37" l="1"/>
  <c r="I32" i="37"/>
  <c r="C66" i="26"/>
  <c r="B66" i="26"/>
  <c r="B11" i="26"/>
  <c r="C11" i="26"/>
  <c r="J42" i="2"/>
  <c r="D24" i="2"/>
  <c r="J16" i="2"/>
  <c r="J17" i="1"/>
  <c r="I17" i="1"/>
  <c r="F18" i="1"/>
  <c r="F17" i="1"/>
  <c r="I41" i="19"/>
  <c r="H41" i="19"/>
  <c r="F41" i="19"/>
  <c r="E41" i="19"/>
  <c r="G40" i="19"/>
  <c r="J40" i="19" s="1"/>
  <c r="D26" i="22" l="1"/>
  <c r="J17" i="12"/>
  <c r="G13" i="12"/>
  <c r="G15" i="12"/>
  <c r="H15" i="12" s="1"/>
  <c r="D19" i="8"/>
  <c r="G19" i="8" s="1"/>
  <c r="H19" i="8" s="1"/>
  <c r="D20" i="8"/>
  <c r="D21" i="8"/>
  <c r="G21" i="8" s="1"/>
  <c r="H21" i="8" s="1"/>
  <c r="D22" i="8"/>
  <c r="D14" i="8"/>
  <c r="D27" i="8"/>
  <c r="D33" i="8"/>
  <c r="G33" i="8" s="1"/>
  <c r="H33" i="8" s="1"/>
  <c r="D34" i="8"/>
  <c r="D24" i="8"/>
  <c r="D12" i="8" s="1"/>
  <c r="C43" i="26"/>
  <c r="C48" i="26"/>
  <c r="C56" i="26" s="1"/>
  <c r="B43" i="26"/>
  <c r="B48" i="26"/>
  <c r="I26" i="1"/>
  <c r="I37" i="1"/>
  <c r="I39" i="1" s="1"/>
  <c r="E42" i="3" s="1"/>
  <c r="I43" i="1"/>
  <c r="I49" i="1"/>
  <c r="I57" i="1"/>
  <c r="J26" i="1"/>
  <c r="J37" i="1"/>
  <c r="J43" i="1"/>
  <c r="J49" i="1"/>
  <c r="J57" i="1"/>
  <c r="K63" i="1"/>
  <c r="K61" i="1"/>
  <c r="K60" i="1"/>
  <c r="K59" i="1"/>
  <c r="K58" i="1"/>
  <c r="K57" i="1"/>
  <c r="K56" i="1"/>
  <c r="K55" i="1"/>
  <c r="K54" i="1"/>
  <c r="K53" i="1"/>
  <c r="K52" i="1"/>
  <c r="K51" i="1"/>
  <c r="K50" i="1"/>
  <c r="K48" i="1"/>
  <c r="K47" i="1"/>
  <c r="K46" i="1"/>
  <c r="K45" i="1"/>
  <c r="K44" i="1"/>
  <c r="K43" i="1"/>
  <c r="K42" i="1"/>
  <c r="K41" i="1"/>
  <c r="K40" i="1"/>
  <c r="K38" i="1"/>
  <c r="K36" i="1"/>
  <c r="K35" i="1"/>
  <c r="K34" i="1"/>
  <c r="K33" i="1"/>
  <c r="K32" i="1"/>
  <c r="K31" i="1"/>
  <c r="K30" i="1"/>
  <c r="K29" i="1"/>
  <c r="K28" i="1"/>
  <c r="K27" i="1"/>
  <c r="K25" i="1"/>
  <c r="K24" i="1"/>
  <c r="K23" i="1"/>
  <c r="K22" i="1"/>
  <c r="K21" i="1"/>
  <c r="K20" i="1"/>
  <c r="K19" i="1"/>
  <c r="K18" i="1"/>
  <c r="K17" i="1"/>
  <c r="E12" i="16"/>
  <c r="H12" i="16" s="1"/>
  <c r="E13" i="16"/>
  <c r="H13" i="16" s="1"/>
  <c r="E14" i="16"/>
  <c r="H14" i="16" s="1"/>
  <c r="E15" i="16"/>
  <c r="H15" i="16" s="1"/>
  <c r="E16" i="16"/>
  <c r="H16" i="16" s="1"/>
  <c r="E17" i="16"/>
  <c r="H17" i="16" s="1"/>
  <c r="E18" i="16"/>
  <c r="H18" i="16" s="1"/>
  <c r="E19" i="16"/>
  <c r="H19" i="16" s="1"/>
  <c r="C21" i="16"/>
  <c r="D21" i="16"/>
  <c r="F21" i="16"/>
  <c r="C30" i="16"/>
  <c r="D30" i="16"/>
  <c r="F30" i="16"/>
  <c r="C41" i="16"/>
  <c r="D41" i="16"/>
  <c r="F41" i="16"/>
  <c r="G11" i="16"/>
  <c r="G30" i="16"/>
  <c r="G21" i="16"/>
  <c r="G41" i="16"/>
  <c r="F11" i="16"/>
  <c r="D11" i="16"/>
  <c r="C11" i="16"/>
  <c r="E22" i="15"/>
  <c r="H22" i="15" s="1"/>
  <c r="C10" i="15"/>
  <c r="D10" i="15"/>
  <c r="F10" i="15"/>
  <c r="E21" i="15"/>
  <c r="H21" i="15" s="1"/>
  <c r="G28" i="15"/>
  <c r="G18" i="15"/>
  <c r="E13" i="15"/>
  <c r="F38" i="15"/>
  <c r="F58" i="15"/>
  <c r="F48" i="15"/>
  <c r="F28" i="15"/>
  <c r="F18" i="15"/>
  <c r="C18" i="15"/>
  <c r="D18" i="15"/>
  <c r="E42" i="15"/>
  <c r="C28" i="15"/>
  <c r="C38" i="15"/>
  <c r="C48" i="15"/>
  <c r="C58" i="15"/>
  <c r="D23" i="13"/>
  <c r="E22" i="13"/>
  <c r="H22" i="13" s="1"/>
  <c r="E20" i="13"/>
  <c r="H20" i="13" s="1"/>
  <c r="G23" i="13"/>
  <c r="E12" i="13"/>
  <c r="H12" i="13" s="1"/>
  <c r="E13" i="13"/>
  <c r="H13" i="13" s="1"/>
  <c r="E14" i="13"/>
  <c r="H14" i="13" s="1"/>
  <c r="E15" i="13"/>
  <c r="H15" i="13" s="1"/>
  <c r="E16" i="13"/>
  <c r="H16" i="13" s="1"/>
  <c r="E17" i="13"/>
  <c r="H17" i="13" s="1"/>
  <c r="E18" i="13"/>
  <c r="H18" i="13" s="1"/>
  <c r="E19" i="13"/>
  <c r="H19" i="13" s="1"/>
  <c r="E11" i="13"/>
  <c r="H11" i="13" s="1"/>
  <c r="F23" i="13"/>
  <c r="C23" i="13"/>
  <c r="G13" i="9"/>
  <c r="G17" i="9"/>
  <c r="G22" i="9" s="1"/>
  <c r="G24" i="9"/>
  <c r="G28" i="9"/>
  <c r="G33" i="9" s="1"/>
  <c r="C24" i="26"/>
  <c r="B24" i="26"/>
  <c r="J16" i="27"/>
  <c r="J11" i="27"/>
  <c r="J27" i="27"/>
  <c r="J31" i="27"/>
  <c r="J38" i="27"/>
  <c r="J46" i="27"/>
  <c r="E11" i="27"/>
  <c r="E31" i="27" s="1"/>
  <c r="E25" i="27"/>
  <c r="I16" i="27"/>
  <c r="I12" i="5"/>
  <c r="I11" i="5" s="1"/>
  <c r="J12" i="5"/>
  <c r="J11" i="5" s="1"/>
  <c r="D40" i="1"/>
  <c r="D25" i="1"/>
  <c r="E25" i="1"/>
  <c r="E40" i="1"/>
  <c r="F38" i="1"/>
  <c r="F37" i="1"/>
  <c r="F36" i="1"/>
  <c r="F35" i="1"/>
  <c r="F34" i="1"/>
  <c r="F33" i="1"/>
  <c r="F32" i="1"/>
  <c r="F31" i="1"/>
  <c r="F30" i="1"/>
  <c r="F23" i="1"/>
  <c r="F22" i="1"/>
  <c r="F21" i="1"/>
  <c r="F20" i="1"/>
  <c r="F19" i="1"/>
  <c r="D28" i="15"/>
  <c r="E28" i="15" s="1"/>
  <c r="H28" i="15" s="1"/>
  <c r="E11" i="15"/>
  <c r="E13" i="14"/>
  <c r="H13" i="14" s="1"/>
  <c r="E11" i="14"/>
  <c r="H11" i="14" s="1"/>
  <c r="F14" i="12"/>
  <c r="G14" i="12" s="1"/>
  <c r="F17" i="12"/>
  <c r="G17" i="12" s="1"/>
  <c r="G22" i="12"/>
  <c r="G21" i="12"/>
  <c r="G20" i="12"/>
  <c r="H20" i="12" s="1"/>
  <c r="G19" i="12"/>
  <c r="G11" i="12"/>
  <c r="G12" i="12"/>
  <c r="G16" i="12"/>
  <c r="G18" i="12"/>
  <c r="G23" i="12"/>
  <c r="G26" i="8"/>
  <c r="H26" i="8" s="1"/>
  <c r="I17" i="2"/>
  <c r="J17" i="2" s="1"/>
  <c r="I18" i="2"/>
  <c r="J18" i="2" s="1"/>
  <c r="I19" i="2"/>
  <c r="J19" i="2" s="1"/>
  <c r="E192" i="3" s="1"/>
  <c r="I20" i="2"/>
  <c r="J20" i="2" s="1"/>
  <c r="I21" i="2"/>
  <c r="J21" i="2" s="1"/>
  <c r="E194" i="3" s="1"/>
  <c r="I22" i="2"/>
  <c r="J22" i="2" s="1"/>
  <c r="I23" i="2"/>
  <c r="J23" i="2" s="1"/>
  <c r="E196" i="3" s="1"/>
  <c r="I47" i="2"/>
  <c r="J47" i="2" s="1"/>
  <c r="E213" i="3" s="1"/>
  <c r="I46" i="2"/>
  <c r="I48" i="2"/>
  <c r="E214" i="3" s="1"/>
  <c r="I39" i="2"/>
  <c r="J39" i="2" s="1"/>
  <c r="I40" i="2"/>
  <c r="J40" i="2" s="1"/>
  <c r="I52" i="2"/>
  <c r="J52" i="2" s="1"/>
  <c r="E216" i="3" s="1"/>
  <c r="I53" i="2"/>
  <c r="J53" i="2" s="1"/>
  <c r="E217" i="3" s="1"/>
  <c r="I27" i="2"/>
  <c r="J27" i="2" s="1"/>
  <c r="E198" i="3" s="1"/>
  <c r="I28" i="2"/>
  <c r="J28" i="2" s="1"/>
  <c r="E199" i="3" s="1"/>
  <c r="I29" i="2"/>
  <c r="J29" i="2" s="1"/>
  <c r="E200" i="3" s="1"/>
  <c r="I30" i="2"/>
  <c r="J30" i="2" s="1"/>
  <c r="E201" i="3" s="1"/>
  <c r="I31" i="2"/>
  <c r="J31" i="2" s="1"/>
  <c r="E202" i="3" s="1"/>
  <c r="I32" i="2"/>
  <c r="J32" i="2" s="1"/>
  <c r="E203" i="3" s="1"/>
  <c r="F25" i="7"/>
  <c r="F17" i="7"/>
  <c r="F12" i="7"/>
  <c r="F23" i="7" s="1"/>
  <c r="F30" i="7"/>
  <c r="D12" i="7"/>
  <c r="E12" i="7"/>
  <c r="G12" i="7"/>
  <c r="H13" i="7"/>
  <c r="H14" i="7"/>
  <c r="H15" i="7"/>
  <c r="D17" i="7"/>
  <c r="E17" i="7"/>
  <c r="G17" i="7"/>
  <c r="H18" i="7"/>
  <c r="H19" i="7"/>
  <c r="H20" i="7"/>
  <c r="H21" i="7"/>
  <c r="D11" i="27"/>
  <c r="D25" i="27"/>
  <c r="I11" i="27"/>
  <c r="I27" i="27"/>
  <c r="I31" i="27"/>
  <c r="I38" i="27"/>
  <c r="I46" i="27"/>
  <c r="I40" i="5"/>
  <c r="E28" i="20"/>
  <c r="E32" i="20" s="1"/>
  <c r="D28" i="20"/>
  <c r="D32" i="20" s="1"/>
  <c r="C28" i="20"/>
  <c r="C32" i="20" s="1"/>
  <c r="E12" i="20"/>
  <c r="D12" i="20"/>
  <c r="D16" i="20" s="1"/>
  <c r="D20" i="20" s="1"/>
  <c r="D24" i="20" s="1"/>
  <c r="C12" i="20"/>
  <c r="I35" i="19"/>
  <c r="H35" i="19"/>
  <c r="E35" i="19"/>
  <c r="F35" i="19"/>
  <c r="I30" i="19"/>
  <c r="H30" i="19"/>
  <c r="F30" i="19"/>
  <c r="E30" i="19"/>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30" i="19"/>
  <c r="G29" i="19"/>
  <c r="J29" i="19" s="1"/>
  <c r="G28" i="19"/>
  <c r="J28" i="19"/>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c r="G12" i="19"/>
  <c r="J12" i="19"/>
  <c r="E11" i="19"/>
  <c r="F11" i="19"/>
  <c r="G11" i="19" s="1"/>
  <c r="I11" i="19"/>
  <c r="H11" i="19"/>
  <c r="C33" i="18"/>
  <c r="C18" i="18"/>
  <c r="C35" i="18" s="1"/>
  <c r="B33" i="18"/>
  <c r="B18" i="18"/>
  <c r="G29" i="17"/>
  <c r="G28" i="17"/>
  <c r="G27" i="17"/>
  <c r="G26" i="17"/>
  <c r="G25" i="17"/>
  <c r="G24" i="17"/>
  <c r="G23" i="17"/>
  <c r="G22" i="17"/>
  <c r="E30" i="17"/>
  <c r="E18" i="17"/>
  <c r="C30" i="17"/>
  <c r="G30" i="17" s="1"/>
  <c r="G17" i="17"/>
  <c r="G16" i="17"/>
  <c r="G15" i="17"/>
  <c r="G14" i="17"/>
  <c r="G13" i="17"/>
  <c r="G12" i="17"/>
  <c r="G11" i="17"/>
  <c r="G10" i="17"/>
  <c r="G9" i="17"/>
  <c r="C18" i="17"/>
  <c r="E42" i="16"/>
  <c r="H42" i="16" s="1"/>
  <c r="E45" i="16"/>
  <c r="H45" i="16" s="1"/>
  <c r="E44" i="16"/>
  <c r="H44" i="16" s="1"/>
  <c r="E43" i="16"/>
  <c r="H43" i="16" s="1"/>
  <c r="E39" i="16"/>
  <c r="H39" i="16" s="1"/>
  <c r="E38" i="16"/>
  <c r="H38" i="16" s="1"/>
  <c r="E35" i="16"/>
  <c r="H35" i="16" s="1"/>
  <c r="E31" i="16"/>
  <c r="H31" i="16" s="1"/>
  <c r="E37" i="16"/>
  <c r="H37" i="16" s="1"/>
  <c r="E36" i="16"/>
  <c r="H36" i="16" s="1"/>
  <c r="E34" i="16"/>
  <c r="H34" i="16" s="1"/>
  <c r="E33" i="16"/>
  <c r="H33" i="16" s="1"/>
  <c r="E32" i="16"/>
  <c r="H32" i="16" s="1"/>
  <c r="E28" i="16"/>
  <c r="H28" i="16" s="1"/>
  <c r="E27" i="16"/>
  <c r="H27" i="16" s="1"/>
  <c r="E26" i="16"/>
  <c r="H26" i="16" s="1"/>
  <c r="E25" i="16"/>
  <c r="H25" i="16" s="1"/>
  <c r="E24" i="16"/>
  <c r="H24" i="16" s="1"/>
  <c r="E23" i="16"/>
  <c r="H23" i="16" s="1"/>
  <c r="E22" i="16"/>
  <c r="H22" i="16" s="1"/>
  <c r="G74" i="15"/>
  <c r="F74" i="15"/>
  <c r="D74" i="15"/>
  <c r="C74" i="15"/>
  <c r="G70" i="15"/>
  <c r="F70" i="15"/>
  <c r="D70" i="15"/>
  <c r="C70" i="15"/>
  <c r="G62" i="15"/>
  <c r="F62" i="15"/>
  <c r="D62" i="15"/>
  <c r="C62" i="15"/>
  <c r="G58" i="15"/>
  <c r="D58" i="15"/>
  <c r="E58" i="15" s="1"/>
  <c r="H58" i="15" s="1"/>
  <c r="G48" i="15"/>
  <c r="D48" i="15"/>
  <c r="G38" i="15"/>
  <c r="D38" i="15"/>
  <c r="E38" i="15" s="1"/>
  <c r="H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s="1"/>
  <c r="E26" i="15"/>
  <c r="H26" i="15" s="1"/>
  <c r="E20" i="15"/>
  <c r="H20" i="15" s="1"/>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s="1"/>
  <c r="E60" i="15"/>
  <c r="H60" i="15" s="1"/>
  <c r="E57" i="15"/>
  <c r="H57" i="15" s="1"/>
  <c r="E56" i="15"/>
  <c r="H56" i="15" s="1"/>
  <c r="E55" i="15"/>
  <c r="H55" i="15" s="1"/>
  <c r="E52" i="15"/>
  <c r="H52" i="15" s="1"/>
  <c r="E51" i="15"/>
  <c r="H51" i="15" s="1"/>
  <c r="H49" i="15"/>
  <c r="E47" i="15"/>
  <c r="H47" i="15" s="1"/>
  <c r="E43" i="15"/>
  <c r="H43" i="15" s="1"/>
  <c r="H42" i="15"/>
  <c r="E41" i="15"/>
  <c r="H41" i="15" s="1"/>
  <c r="E40" i="15"/>
  <c r="H40" i="15" s="1"/>
  <c r="E39" i="15"/>
  <c r="H39" i="15" s="1"/>
  <c r="E34" i="15"/>
  <c r="H34" i="15" s="1"/>
  <c r="H33" i="15"/>
  <c r="E32" i="15"/>
  <c r="H32" i="15" s="1"/>
  <c r="H31" i="15"/>
  <c r="E30" i="15"/>
  <c r="H30" i="15" s="1"/>
  <c r="E25" i="15"/>
  <c r="H25" i="15" s="1"/>
  <c r="H24" i="15"/>
  <c r="E23" i="15"/>
  <c r="H23" i="15" s="1"/>
  <c r="F82" i="15"/>
  <c r="E15" i="15"/>
  <c r="H15" i="15" s="1"/>
  <c r="H11" i="15"/>
  <c r="G10" i="15"/>
  <c r="E17" i="15"/>
  <c r="H17" i="15" s="1"/>
  <c r="E16" i="15"/>
  <c r="H16" i="15" s="1"/>
  <c r="E14" i="15"/>
  <c r="H14" i="15" s="1"/>
  <c r="H13" i="15"/>
  <c r="H12" i="15"/>
  <c r="D17" i="14"/>
  <c r="C17" i="14"/>
  <c r="E17" i="14"/>
  <c r="G17" i="14"/>
  <c r="F17" i="14"/>
  <c r="E16" i="20"/>
  <c r="E20" i="20" s="1"/>
  <c r="E24" i="20" s="1"/>
  <c r="C16" i="20"/>
  <c r="C20" i="20" s="1"/>
  <c r="C24" i="20" s="1"/>
  <c r="J23" i="12"/>
  <c r="J22" i="12"/>
  <c r="J21" i="12"/>
  <c r="J19" i="12"/>
  <c r="J18" i="12"/>
  <c r="J16" i="12"/>
  <c r="J13" i="12"/>
  <c r="J12" i="12"/>
  <c r="J11" i="12"/>
  <c r="J11" i="19"/>
  <c r="C32" i="17"/>
  <c r="J30" i="19"/>
  <c r="E74" i="15"/>
  <c r="J14" i="12"/>
  <c r="F14" i="8"/>
  <c r="F24" i="8"/>
  <c r="E14" i="8"/>
  <c r="G14" i="8" s="1"/>
  <c r="E24" i="8"/>
  <c r="E12" i="8" s="1"/>
  <c r="E148" i="3"/>
  <c r="G34" i="8"/>
  <c r="H34" i="8" s="1"/>
  <c r="H32" i="8"/>
  <c r="G31" i="8"/>
  <c r="G30" i="8"/>
  <c r="H30" i="8" s="1"/>
  <c r="G29" i="8"/>
  <c r="H29" i="8" s="1"/>
  <c r="H28" i="8"/>
  <c r="G27" i="8"/>
  <c r="G18" i="8"/>
  <c r="H18" i="8" s="1"/>
  <c r="G20" i="8"/>
  <c r="H20" i="8" s="1"/>
  <c r="H28" i="9"/>
  <c r="H24" i="9"/>
  <c r="H17" i="9"/>
  <c r="H13" i="9"/>
  <c r="G22" i="8"/>
  <c r="H22" i="8" s="1"/>
  <c r="H34" i="7"/>
  <c r="H33" i="7"/>
  <c r="G30" i="7"/>
  <c r="D30" i="7"/>
  <c r="H28" i="7"/>
  <c r="H27" i="7"/>
  <c r="H26" i="7"/>
  <c r="G25" i="7"/>
  <c r="E25" i="7"/>
  <c r="D25" i="7"/>
  <c r="G23" i="7"/>
  <c r="J48" i="5"/>
  <c r="I48" i="5"/>
  <c r="J40" i="5"/>
  <c r="J33" i="5"/>
  <c r="I33" i="5"/>
  <c r="J28" i="5"/>
  <c r="I28" i="5"/>
  <c r="E26" i="5"/>
  <c r="E33" i="5" s="1"/>
  <c r="D26" i="5"/>
  <c r="J17" i="5"/>
  <c r="I17"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207" i="3"/>
  <c r="E208" i="3"/>
  <c r="E156" i="3"/>
  <c r="E150" i="3"/>
  <c r="E190" i="3"/>
  <c r="E191" i="3"/>
  <c r="E142" i="3"/>
  <c r="E146" i="3"/>
  <c r="E144" i="3"/>
  <c r="E163" i="3"/>
  <c r="E195" i="3"/>
  <c r="E145" i="3"/>
  <c r="E193" i="3"/>
  <c r="E143" i="3"/>
  <c r="E139" i="3"/>
  <c r="E206" i="3"/>
  <c r="E164" i="3"/>
  <c r="E151" i="3"/>
  <c r="E140" i="3"/>
  <c r="E153" i="3"/>
  <c r="E167" i="3"/>
  <c r="D27" i="2"/>
  <c r="E27" i="2" s="1"/>
  <c r="E130" i="3"/>
  <c r="D29" i="2"/>
  <c r="E131" i="3" s="1"/>
  <c r="D30" i="2"/>
  <c r="E30" i="2" s="1"/>
  <c r="E182" i="3" s="1"/>
  <c r="E133" i="3"/>
  <c r="D32" i="2"/>
  <c r="E134" i="3" s="1"/>
  <c r="D33" i="2"/>
  <c r="E135" i="3" s="1"/>
  <c r="D34" i="2"/>
  <c r="E34" i="2" s="1"/>
  <c r="E186" i="3" s="1"/>
  <c r="E178" i="3"/>
  <c r="D17" i="2"/>
  <c r="E121" i="3" s="1"/>
  <c r="D18" i="2"/>
  <c r="D19" i="2"/>
  <c r="E19" i="2" s="1"/>
  <c r="D20" i="2"/>
  <c r="E124" i="3" s="1"/>
  <c r="D21" i="2"/>
  <c r="E21" i="2" s="1"/>
  <c r="E175" i="3" s="1"/>
  <c r="D22" i="2"/>
  <c r="E22" i="2" s="1"/>
  <c r="E176" i="3" s="1"/>
  <c r="E132" i="3"/>
  <c r="E18" i="2"/>
  <c r="E172" i="3" s="1"/>
  <c r="E122" i="3"/>
  <c r="E171" i="3"/>
  <c r="E184" i="3"/>
  <c r="E105" i="3"/>
  <c r="E53" i="3"/>
  <c r="E95" i="3"/>
  <c r="E43" i="3"/>
  <c r="E24" i="3"/>
  <c r="E93" i="3"/>
  <c r="E86" i="3"/>
  <c r="E34" i="3"/>
  <c r="E66" i="3"/>
  <c r="E14" i="3"/>
  <c r="H27" i="8"/>
  <c r="E30" i="7"/>
  <c r="H30" i="7" s="1"/>
  <c r="H32" i="7"/>
  <c r="J51" i="5"/>
  <c r="H33" i="9"/>
  <c r="E149" i="3"/>
  <c r="I50" i="2"/>
  <c r="E165" i="3" s="1"/>
  <c r="E128" i="3"/>
  <c r="E141" i="3"/>
  <c r="E152" i="3"/>
  <c r="I14" i="2"/>
  <c r="E138" i="3" s="1"/>
  <c r="E158" i="3"/>
  <c r="G36" i="7"/>
  <c r="D33" i="5"/>
  <c r="D23" i="7"/>
  <c r="D36" i="7" s="1"/>
  <c r="H74" i="15"/>
  <c r="H17" i="8"/>
  <c r="J34" i="8"/>
  <c r="E189" i="3"/>
  <c r="H16" i="8"/>
  <c r="E170" i="3"/>
  <c r="H31" i="8"/>
  <c r="E183" i="3"/>
  <c r="E76" i="3"/>
  <c r="E211" i="3"/>
  <c r="E41" i="3"/>
  <c r="I25" i="2"/>
  <c r="E147" i="3" s="1"/>
  <c r="E100" i="3"/>
  <c r="H31" i="7"/>
  <c r="E99" i="3"/>
  <c r="E181" i="3"/>
  <c r="E48" i="3"/>
  <c r="I42" i="2"/>
  <c r="E159" i="3" s="1"/>
  <c r="E47" i="3"/>
  <c r="E210" i="3"/>
  <c r="E126" i="3" l="1"/>
  <c r="E20" i="2"/>
  <c r="E174" i="3" s="1"/>
  <c r="J14" i="2"/>
  <c r="J12" i="2" s="1"/>
  <c r="I20" i="12"/>
  <c r="J20" i="12" s="1"/>
  <c r="H17" i="14"/>
  <c r="J62" i="1"/>
  <c r="E108" i="3" s="1"/>
  <c r="K49" i="1"/>
  <c r="I62" i="1"/>
  <c r="I64" i="1" s="1"/>
  <c r="E57" i="3" s="1"/>
  <c r="H25" i="12"/>
  <c r="I15" i="12"/>
  <c r="E56" i="3"/>
  <c r="I51" i="5"/>
  <c r="I53" i="5" s="1"/>
  <c r="G18" i="17"/>
  <c r="E30" i="16"/>
  <c r="K37" i="1"/>
  <c r="H30" i="16"/>
  <c r="F47" i="16"/>
  <c r="D47" i="16"/>
  <c r="E18" i="15"/>
  <c r="E10" i="15"/>
  <c r="H10" i="15" s="1"/>
  <c r="B56" i="26"/>
  <c r="C41" i="26"/>
  <c r="F36" i="7"/>
  <c r="J49" i="27"/>
  <c r="J51" i="27" s="1"/>
  <c r="E127" i="3"/>
  <c r="D14" i="2"/>
  <c r="F25" i="1"/>
  <c r="E28" i="2"/>
  <c r="E180" i="3" s="1"/>
  <c r="J53" i="5"/>
  <c r="G82" i="15"/>
  <c r="D82" i="15"/>
  <c r="D84" i="15" s="1"/>
  <c r="E48" i="15"/>
  <c r="H48" i="15" s="1"/>
  <c r="E62" i="15"/>
  <c r="H62" i="15" s="1"/>
  <c r="E70" i="15"/>
  <c r="H70" i="15" s="1"/>
  <c r="G32" i="17"/>
  <c r="E32" i="17"/>
  <c r="B35" i="18"/>
  <c r="G27" i="19"/>
  <c r="J27" i="19" s="1"/>
  <c r="G35" i="19"/>
  <c r="J35" i="19" s="1"/>
  <c r="F25" i="12"/>
  <c r="B41" i="26"/>
  <c r="C47" i="16"/>
  <c r="E11" i="16"/>
  <c r="G47" i="16"/>
  <c r="E41" i="16"/>
  <c r="H41" i="16" s="1"/>
  <c r="E21" i="16"/>
  <c r="I36" i="2"/>
  <c r="E155" i="3" s="1"/>
  <c r="E157" i="3"/>
  <c r="E162" i="3"/>
  <c r="E166" i="3"/>
  <c r="E42" i="1"/>
  <c r="E77" i="3" s="1"/>
  <c r="F40" i="1"/>
  <c r="D31" i="27"/>
  <c r="I49" i="27"/>
  <c r="H25" i="7"/>
  <c r="H17" i="7"/>
  <c r="H12" i="7"/>
  <c r="E137" i="3"/>
  <c r="D12" i="2"/>
  <c r="E118" i="3" s="1"/>
  <c r="C82" i="15"/>
  <c r="E125" i="3"/>
  <c r="D42" i="1"/>
  <c r="E160" i="3"/>
  <c r="F12" i="8"/>
  <c r="H22" i="9"/>
  <c r="H36" i="9" s="1"/>
  <c r="G36" i="9"/>
  <c r="G25" i="12"/>
  <c r="H18" i="15"/>
  <c r="E82" i="15"/>
  <c r="J15" i="19"/>
  <c r="J41" i="19" s="1"/>
  <c r="G41" i="19"/>
  <c r="E209" i="3"/>
  <c r="E212" i="3"/>
  <c r="J25" i="2"/>
  <c r="E197" i="3" s="1"/>
  <c r="J50" i="2"/>
  <c r="E215" i="3" s="1"/>
  <c r="J14" i="19"/>
  <c r="G23" i="19"/>
  <c r="E173" i="3"/>
  <c r="E179" i="3"/>
  <c r="H14" i="8"/>
  <c r="J36" i="2"/>
  <c r="J34" i="2" s="1"/>
  <c r="H23" i="13"/>
  <c r="H11" i="16"/>
  <c r="E154" i="3"/>
  <c r="G24" i="8"/>
  <c r="H24" i="8" s="1"/>
  <c r="J32" i="8"/>
  <c r="J33" i="8"/>
  <c r="E129" i="3"/>
  <c r="E136" i="3"/>
  <c r="E33" i="2"/>
  <c r="E185" i="3" s="1"/>
  <c r="E123" i="3"/>
  <c r="H21" i="16"/>
  <c r="E47" i="16"/>
  <c r="J39" i="1"/>
  <c r="K26" i="1"/>
  <c r="E23" i="13"/>
  <c r="K62" i="1" l="1"/>
  <c r="E119" i="3"/>
  <c r="E14" i="2"/>
  <c r="I51" i="27"/>
  <c r="H82" i="15"/>
  <c r="H84" i="15" s="1"/>
  <c r="F42" i="1"/>
  <c r="E25" i="3"/>
  <c r="J23" i="19"/>
  <c r="J64" i="1"/>
  <c r="K39" i="1"/>
  <c r="E94" i="3"/>
  <c r="E188" i="3"/>
  <c r="H47" i="16"/>
  <c r="E204" i="3"/>
  <c r="E205" i="3"/>
  <c r="G12" i="8"/>
  <c r="I25" i="12"/>
  <c r="J15" i="12"/>
  <c r="J25" i="12" s="1"/>
  <c r="H12" i="8"/>
  <c r="E24" i="2"/>
  <c r="E177" i="3" s="1"/>
  <c r="E169" i="3"/>
  <c r="E168" i="3" l="1"/>
  <c r="E187" i="3"/>
  <c r="E109" i="3"/>
  <c r="K64" i="1"/>
  <c r="H10" i="7" l="1"/>
  <c r="E23" i="7"/>
  <c r="H23" i="7" s="1"/>
  <c r="E36" i="7" l="1"/>
  <c r="H36" i="7" s="1"/>
</calcChain>
</file>

<file path=xl/sharedStrings.xml><?xml version="1.0" encoding="utf-8"?>
<sst xmlns="http://schemas.openxmlformats.org/spreadsheetml/2006/main" count="2744" uniqueCount="1207">
  <si>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</si>
  <si>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</si>
  <si>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</si>
  <si>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</si>
  <si>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</si>
  <si>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</si>
  <si>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</si>
  <si>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</si>
  <si>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</si>
  <si>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</si>
  <si>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</si>
  <si>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</si>
  <si>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</si>
  <si>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</si>
  <si>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</si>
  <si>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</si>
  <si>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</si>
  <si>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</si>
  <si>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</si>
  <si>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</si>
  <si>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</si>
  <si>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</si>
  <si>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</si>
  <si>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</si>
  <si>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</si>
  <si>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</si>
  <si>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</si>
  <si>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</si>
  <si>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</si>
  <si>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</si>
  <si>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</si>
  <si>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</si>
  <si>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</si>
  <si>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</si>
  <si>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</si>
  <si>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</si>
  <si>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</si>
  <si>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</si>
  <si>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</si>
  <si>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</si>
  <si>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</si>
  <si>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</si>
  <si>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</si>
  <si>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</si>
  <si>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</si>
  <si>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</si>
  <si>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</si>
  <si>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</si>
  <si>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</si>
  <si>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</si>
  <si>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</si>
  <si>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</si>
  <si>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</si>
  <si>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</si>
  <si>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</si>
  <si>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</si>
  <si>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</si>
  <si>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</si>
  <si>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</si>
  <si>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</si>
  <si>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</si>
  <si>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</si>
  <si>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</si>
  <si>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</si>
  <si>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</si>
  <si>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</si>
  <si>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</si>
  <si>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</si>
  <si>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</si>
  <si>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</si>
  <si>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</si>
  <si>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</si>
  <si>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</si>
  <si>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</si>
  <si>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</si>
  <si>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</si>
  <si>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</si>
  <si>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</si>
  <si>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</si>
  <si>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</si>
  <si>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</si>
  <si>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</si>
  <si>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</si>
  <si>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</si>
  <si>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</si>
  <si>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</si>
  <si>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</si>
  <si>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</si>
  <si>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</si>
  <si>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</si>
  <si>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</si>
  <si>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</si>
  <si>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</si>
  <si>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</si>
  <si>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</si>
  <si>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</si>
  <si>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</si>
  <si>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</si>
  <si>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</si>
  <si>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</si>
  <si>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</si>
  <si>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</si>
  <si>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</si>
  <si>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</si>
  <si>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</si>
  <si>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</si>
  <si>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</si>
  <si>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</si>
  <si>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</si>
  <si>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</si>
  <si>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</si>
  <si>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</si>
  <si>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</si>
  <si>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</si>
  <si>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</si>
  <si>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</si>
  <si>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</si>
  <si>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</si>
  <si>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</si>
  <si>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</si>
  <si>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</si>
  <si>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</si>
  <si>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</si>
  <si>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</si>
  <si>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</si>
  <si>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</si>
  <si>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</si>
  <si>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</si>
  <si>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</si>
  <si>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</si>
  <si>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</si>
  <si>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</si>
  <si>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</si>
  <si>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</si>
  <si>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</si>
  <si>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</si>
  <si>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</si>
  <si>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</si>
  <si>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</si>
  <si>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</si>
  <si>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</si>
  <si>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</si>
  <si>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</si>
  <si>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</si>
  <si>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</si>
  <si>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</si>
  <si>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</si>
  <si>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</si>
  <si>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</si>
  <si>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</si>
  <si>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</si>
  <si>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</si>
  <si>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</si>
  <si>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</si>
  <si>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</si>
  <si>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</si>
  <si>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</si>
  <si>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</si>
  <si>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</si>
  <si>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</si>
  <si>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</si>
  <si>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</si>
  <si>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</si>
  <si>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</si>
  <si>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</si>
  <si>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</si>
  <si>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</si>
  <si>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</si>
  <si>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</si>
  <si>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</si>
  <si>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</si>
  <si>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</si>
  <si>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</si>
  <si>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</si>
  <si>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</si>
  <si>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</si>
  <si>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</si>
  <si>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</si>
  <si>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</si>
  <si>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</si>
  <si>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</si>
  <si>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</si>
  <si>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</si>
  <si>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</si>
  <si>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</si>
  <si>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</si>
  <si>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</si>
  <si>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</si>
  <si>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</si>
  <si>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</si>
  <si>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</si>
  <si>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</si>
  <si>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</si>
  <si>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</si>
  <si>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</si>
  <si>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</si>
  <si>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</si>
  <si>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</si>
  <si>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</si>
  <si>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</si>
  <si>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</si>
  <si>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</si>
  <si>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</si>
  <si>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</si>
  <si>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</si>
  <si>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</si>
  <si>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</si>
  <si>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</si>
  <si>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</si>
  <si>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</si>
  <si>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</si>
  <si>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</si>
  <si>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</si>
  <si>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</si>
  <si>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</si>
  <si>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</si>
  <si>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</si>
  <si>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</si>
  <si>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</si>
  <si>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</si>
  <si>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</si>
  <si>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</si>
  <si>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</si>
  <si>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</si>
  <si>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</si>
  <si>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</si>
  <si>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</si>
  <si>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</si>
  <si>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</si>
  <si>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</si>
  <si>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</si>
  <si>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</si>
  <si>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</si>
  <si>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</si>
  <si>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</si>
  <si>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</si>
  <si>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</si>
  <si>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</si>
  <si>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</si>
  <si>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</si>
  <si>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</si>
  <si>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</si>
  <si>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</si>
  <si>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</si>
  <si>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</si>
  <si>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</si>
  <si>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</si>
  <si>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</si>
  <si>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</si>
  <si>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</si>
  <si>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</si>
  <si>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</si>
  <si>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</si>
  <si>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</si>
  <si>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</si>
  <si>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</si>
  <si>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</si>
  <si>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</si>
  <si>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</si>
  <si>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</si>
  <si>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</si>
  <si>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</si>
  <si>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</si>
  <si>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</si>
  <si>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</si>
  <si>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</si>
  <si>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</si>
  <si>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</si>
  <si>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</si>
  <si>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</si>
  <si>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</si>
  <si>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</si>
  <si>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</si>
  <si>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</si>
  <si>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</si>
  <si>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</si>
  <si>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</si>
  <si>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</si>
  <si>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</si>
  <si>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</si>
  <si>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</si>
  <si>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</si>
  <si>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</si>
  <si>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</si>
  <si>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</si>
  <si>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</si>
  <si>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</si>
  <si>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</si>
  <si>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</si>
  <si>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</si>
  <si>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</si>
  <si>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</si>
  <si>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</si>
  <si>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</si>
  <si>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</si>
  <si>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</si>
  <si>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</si>
  <si>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</si>
  <si>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</si>
  <si>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</si>
  <si>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</si>
  <si>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</si>
  <si>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</si>
  <si>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</si>
  <si>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</si>
  <si>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</si>
  <si>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</si>
  <si>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</si>
  <si>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</si>
  <si>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</si>
  <si>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</si>
  <si>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</si>
  <si>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</si>
  <si>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</si>
  <si>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</si>
  <si>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</si>
  <si>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</si>
  <si>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</si>
  <si>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</si>
  <si>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</si>
  <si>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</si>
  <si>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</si>
  <si>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</si>
  <si>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</si>
  <si>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</si>
  <si>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</si>
  <si>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</si>
  <si>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</si>
  <si>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</si>
  <si>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</si>
  <si>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</si>
  <si>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</si>
  <si>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</si>
  <si>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</si>
  <si>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</si>
  <si>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</si>
  <si>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</si>
  <si>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</si>
  <si>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</si>
  <si>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</si>
  <si>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</si>
  <si>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</si>
  <si>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</si>
  <si>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</si>
  <si>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</si>
  <si>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</si>
  <si>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</si>
  <si>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</si>
  <si>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</si>
  <si>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</si>
  <si>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</si>
  <si>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</si>
  <si>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</si>
  <si>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</si>
  <si>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</si>
  <si>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</si>
  <si>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</si>
  <si>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</si>
  <si>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</si>
  <si>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</si>
  <si>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</si>
  <si>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</si>
  <si>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</si>
  <si>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</si>
  <si>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</si>
  <si>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</si>
  <si>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Ingresos de la Gestión (Nota II.1)</t>
  </si>
  <si>
    <t>Estado de Variación en la Hacienda Pública (Nota III)</t>
  </si>
  <si>
    <t>Cambios en la Hacienda Pública/Patrimonio Neto del Ejercicio 2015</t>
  </si>
  <si>
    <t>Saldo Neto en la Hacienda Pública / Patrimonio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</si>
  <si>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</si>
  <si>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</si>
  <si>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</si>
  <si>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</si>
  <si>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</si>
  <si>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</si>
  <si>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</si>
  <si>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</si>
  <si>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</si>
  <si>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</si>
  <si>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</si>
  <si>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</si>
  <si>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</si>
  <si>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</si>
  <si>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</si>
  <si>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</si>
  <si>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</si>
  <si>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</si>
  <si>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</si>
  <si>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</si>
  <si>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</si>
  <si>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</si>
  <si>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</si>
  <si>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</si>
  <si>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</si>
  <si>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</si>
  <si>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</si>
  <si>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</si>
  <si>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</si>
  <si>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</si>
  <si>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</si>
  <si>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</si>
  <si>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</si>
  <si>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</si>
  <si>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</si>
  <si>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</si>
  <si>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</si>
  <si>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</si>
  <si>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</si>
  <si>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</si>
  <si>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</si>
  <si>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</si>
  <si>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Estado Analítico de Ingresos (Clasificación Económica)</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</si>
  <si>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</si>
  <si>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</si>
  <si>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</si>
  <si>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</si>
  <si>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</si>
  <si>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</si>
  <si>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</si>
  <si>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</si>
  <si>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</si>
  <si>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</si>
  <si>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</si>
  <si>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</si>
  <si>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</si>
  <si>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</si>
  <si>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</si>
  <si>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</si>
  <si>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</si>
  <si>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</si>
  <si>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</si>
  <si>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</si>
  <si>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</si>
  <si>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</si>
  <si>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</si>
  <si>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</si>
  <si>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</si>
  <si>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</si>
  <si>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</si>
  <si>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</si>
  <si>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 xml:space="preserve">Efectivo y Equivalentes al Efectivo al inicio del Ejercicio </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</si>
  <si>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</si>
  <si>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</si>
  <si>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</si>
  <si>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</si>
  <si>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</si>
  <si>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</si>
  <si>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</si>
  <si>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</si>
  <si>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</si>
  <si>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</si>
  <si>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</si>
  <si>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</si>
  <si>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</si>
  <si>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</si>
  <si>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</si>
  <si>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</si>
  <si>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</si>
  <si>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</si>
  <si>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</si>
  <si>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</si>
  <si>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</si>
  <si>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</si>
  <si>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</si>
  <si>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</si>
  <si>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</si>
  <si>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</si>
  <si>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</si>
  <si>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</si>
  <si>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</si>
  <si>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</si>
  <si>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</si>
  <si>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</si>
  <si>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</si>
  <si>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</si>
  <si>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</si>
  <si>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</si>
  <si>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</si>
  <si>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</si>
  <si>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</si>
  <si>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</si>
  <si>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</si>
  <si>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</si>
  <si>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</si>
  <si>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</si>
  <si>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</si>
  <si>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</si>
  <si>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</si>
  <si>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</si>
  <si>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</si>
  <si>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</si>
  <si>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</si>
  <si>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</si>
  <si>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</si>
  <si>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</si>
  <si>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</si>
  <si>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</si>
  <si>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</si>
  <si>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</si>
  <si>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</si>
  <si>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</si>
  <si>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</si>
  <si>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</si>
  <si>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</si>
  <si>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</si>
  <si>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</si>
  <si>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</si>
  <si>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</si>
  <si>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</si>
  <si>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</si>
  <si>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</si>
  <si>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</si>
  <si>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</si>
  <si>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</si>
  <si>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</si>
  <si>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</si>
  <si>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</si>
  <si>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</si>
  <si>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</si>
  <si>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</si>
  <si>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</si>
  <si>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</si>
  <si>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</si>
  <si>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</si>
  <si>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</si>
  <si>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</si>
  <si>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</si>
  <si>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</si>
  <si>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</si>
  <si>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</si>
  <si>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</si>
  <si>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</si>
  <si>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</si>
  <si>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</si>
  <si>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</si>
  <si>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</si>
  <si>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</si>
  <si>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</si>
  <si>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</si>
  <si>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</si>
  <si>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</si>
  <si>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</si>
  <si>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</si>
  <si>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</si>
  <si>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</si>
  <si>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</si>
  <si>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</si>
  <si>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</si>
  <si>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</si>
  <si>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</si>
  <si>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</si>
  <si>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</si>
  <si>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</si>
  <si>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</si>
  <si>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</si>
  <si>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</si>
  <si>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</si>
  <si>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</si>
  <si>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</si>
  <si>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</si>
  <si>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</si>
  <si>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</si>
  <si>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</si>
  <si>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</si>
  <si>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</si>
  <si>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</si>
  <si>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</si>
  <si>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</si>
  <si>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</si>
  <si>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</si>
  <si>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</si>
  <si>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</si>
  <si>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</si>
  <si>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</si>
  <si>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</si>
  <si>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</si>
  <si>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</si>
  <si>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</si>
  <si>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</si>
  <si>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</si>
  <si>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</si>
  <si>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</si>
  <si>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</si>
  <si>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</si>
  <si>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</si>
  <si>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</si>
  <si>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</si>
  <si>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</si>
  <si>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</si>
  <si>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</si>
  <si>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</si>
  <si>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</si>
  <si>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</si>
  <si>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</si>
  <si>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</si>
  <si>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</si>
  <si>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</si>
  <si>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</si>
  <si>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</si>
  <si>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</si>
  <si>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</si>
  <si>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</si>
  <si>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</si>
  <si>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</si>
  <si>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</si>
  <si>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</si>
  <si>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</si>
  <si>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</si>
  <si>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</si>
  <si>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</si>
  <si>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</si>
  <si>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</si>
  <si>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</si>
  <si>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</si>
  <si>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</si>
  <si>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</si>
  <si>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</si>
  <si>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</si>
  <si>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</si>
  <si>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</si>
  <si>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</si>
  <si>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</si>
  <si>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</si>
  <si>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</si>
  <si>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</si>
  <si>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</si>
  <si>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</si>
  <si>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</si>
  <si>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</si>
  <si>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</si>
  <si>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</si>
  <si>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</si>
  <si>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</si>
  <si>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</si>
  <si>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</si>
  <si>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</si>
  <si>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</si>
  <si>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</si>
  <si>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</si>
  <si>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</si>
  <si>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</si>
  <si>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</si>
  <si>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</si>
  <si>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</si>
  <si>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</si>
  <si>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</si>
  <si>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</si>
  <si>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</si>
  <si>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</si>
  <si>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</si>
  <si>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</si>
  <si>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</si>
  <si>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</si>
  <si>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</si>
  <si>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</si>
  <si>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</si>
  <si>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</si>
  <si>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</si>
  <si>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</si>
  <si>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</si>
  <si>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</si>
  <si>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</si>
  <si>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</si>
  <si>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</si>
  <si>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</si>
  <si>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</si>
  <si>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</si>
  <si>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</si>
  <si>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</si>
  <si>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</si>
  <si>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</si>
  <si>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</si>
  <si>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</si>
  <si>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</si>
  <si>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</si>
  <si>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</si>
  <si>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</si>
  <si>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</si>
  <si>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</si>
  <si>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</si>
  <si>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</si>
  <si>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</si>
  <si>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</si>
  <si>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</si>
  <si>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</si>
  <si>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</si>
  <si>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</si>
  <si>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</si>
  <si>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</si>
  <si>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</si>
  <si>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</si>
  <si>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</si>
  <si>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</si>
  <si>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</si>
  <si>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</si>
  <si>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</si>
  <si>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</si>
  <si>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</si>
  <si>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</si>
  <si>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</si>
  <si>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</si>
  <si>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</si>
  <si>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</si>
  <si>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</si>
  <si>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</si>
  <si>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</si>
  <si>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</si>
  <si>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</si>
  <si>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</si>
  <si>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</si>
  <si>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</si>
  <si>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</si>
  <si>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</si>
  <si>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</si>
  <si>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</si>
  <si>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</si>
  <si>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</si>
  <si>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</si>
  <si>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</si>
  <si>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</si>
  <si>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</si>
  <si>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</si>
  <si>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</si>
  <si>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</si>
  <si>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</si>
  <si>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</si>
  <si>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</si>
  <si>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</si>
  <si>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</si>
  <si>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</si>
  <si>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</si>
  <si>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</si>
  <si>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</si>
  <si>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</si>
  <si>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</si>
  <si>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</si>
  <si>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</si>
  <si>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</si>
  <si>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</si>
  <si>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</si>
  <si>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</si>
  <si>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</si>
  <si>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</si>
  <si>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</si>
  <si>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</si>
  <si>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</si>
  <si>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</si>
  <si>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</si>
  <si>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</si>
  <si>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</si>
  <si>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</si>
  <si>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</si>
  <si>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</si>
  <si>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</si>
  <si>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</si>
  <si>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</si>
  <si>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</si>
  <si>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</si>
  <si>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</si>
  <si>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</si>
  <si>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</si>
  <si>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</si>
  <si>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</si>
  <si>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</si>
  <si>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</si>
  <si>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</si>
  <si>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</si>
  <si>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</si>
  <si>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</si>
  <si>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</si>
  <si>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</si>
  <si>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</si>
  <si>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</si>
  <si>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</si>
  <si>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</si>
  <si>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</si>
  <si>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</si>
  <si>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</si>
  <si>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</si>
  <si>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</si>
  <si>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</si>
  <si>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</si>
  <si>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</si>
  <si>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</si>
  <si>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</si>
  <si>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</si>
  <si>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</si>
  <si>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</si>
  <si>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</si>
  <si>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</si>
  <si>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</si>
  <si>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</si>
  <si>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</si>
  <si>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</si>
  <si>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</si>
  <si>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</si>
  <si>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</si>
  <si>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</si>
  <si>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</si>
  <si>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</si>
  <si>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</si>
  <si>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</si>
  <si>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</si>
  <si>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</si>
  <si>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</si>
  <si>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</si>
  <si>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</si>
  <si>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</si>
  <si>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</si>
  <si>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</si>
  <si>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</si>
  <si>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</si>
  <si>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</si>
  <si>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</si>
  <si>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</si>
  <si>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</si>
  <si>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</si>
  <si>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</si>
  <si>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</si>
  <si>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</si>
  <si>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</si>
  <si>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</si>
  <si>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</si>
  <si>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</si>
  <si>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</si>
  <si>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</si>
  <si>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</si>
  <si>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</si>
  <si>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</si>
  <si>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</si>
  <si>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</si>
  <si>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</si>
  <si>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</si>
  <si>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</si>
  <si>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</si>
  <si>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</si>
  <si>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</si>
  <si>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</si>
  <si>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</si>
  <si>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</si>
  <si>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</si>
  <si>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</si>
  <si>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</si>
  <si>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</si>
  <si>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</si>
  <si>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</si>
  <si>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</si>
  <si>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</si>
  <si>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</si>
  <si>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</si>
  <si>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</si>
  <si>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</si>
  <si>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</si>
  <si>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</si>
  <si>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</si>
  <si>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</si>
  <si>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</si>
  <si>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</si>
  <si>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</si>
  <si>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</si>
  <si>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</si>
  <si>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</si>
  <si>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</si>
  <si>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</si>
  <si>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</si>
  <si>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</si>
  <si>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</si>
  <si>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</si>
  <si>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</si>
  <si>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</si>
  <si>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</si>
  <si>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</si>
  <si>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</si>
  <si>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</si>
  <si>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</si>
  <si>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</si>
  <si>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</si>
  <si>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</si>
  <si>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</si>
  <si>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</si>
  <si>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</si>
  <si>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</si>
  <si>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</si>
  <si>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</si>
  <si>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</si>
  <si>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</si>
  <si>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</si>
  <si>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</si>
  <si>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</si>
  <si>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</si>
  <si>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</si>
  <si>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</si>
  <si>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</si>
  <si>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</si>
  <si>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</si>
  <si>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</si>
  <si>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</si>
  <si>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</si>
  <si>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</si>
  <si>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</si>
  <si>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</si>
  <si>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</si>
  <si>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</si>
  <si>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</si>
  <si>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</si>
  <si>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</si>
  <si>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</si>
  <si>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</si>
  <si>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</si>
  <si>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</si>
  <si>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</si>
  <si>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</si>
  <si>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</si>
  <si>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</si>
  <si>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</si>
  <si>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</si>
  <si>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</si>
  <si>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</si>
  <si>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</si>
  <si>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</si>
  <si>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</si>
  <si>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</si>
  <si>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</si>
  <si>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</si>
  <si>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</si>
  <si>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</si>
  <si>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</si>
  <si>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</si>
  <si>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</si>
  <si>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</si>
  <si>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</si>
  <si>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</si>
  <si>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</si>
  <si>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</si>
  <si>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</si>
  <si>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</si>
  <si>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</si>
  <si>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</si>
  <si>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</si>
  <si>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</si>
  <si>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</si>
  <si>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</si>
  <si>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</si>
  <si>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</si>
  <si>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</si>
  <si>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</si>
  <si>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</si>
  <si>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</si>
  <si>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</si>
  <si>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</si>
  <si>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</si>
  <si>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</si>
  <si>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</si>
  <si>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</si>
  <si>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</si>
  <si>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</si>
  <si>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</si>
  <si>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</si>
  <si>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</si>
  <si>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</si>
  <si>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</si>
  <si>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</si>
  <si>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</si>
  <si>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</si>
  <si>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</si>
  <si>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</si>
  <si>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</si>
  <si>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</si>
  <si>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</si>
  <si>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</si>
  <si>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</si>
  <si>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</si>
  <si>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</si>
  <si>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</si>
  <si>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</si>
  <si>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</si>
  <si>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</si>
  <si>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</si>
  <si>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C.P. GERARDO GUTIERREZ ARRIAGA</t>
  </si>
  <si>
    <t>LIC. MAYRA VERONICA RAMOS RODRIGUEZ</t>
  </si>
  <si>
    <t>C. IMELDA MARINES HERNANDEZ</t>
  </si>
  <si>
    <t xml:space="preserve">                     C. RODOLFO ZAMORA RODRIGUEZ</t>
  </si>
  <si>
    <t xml:space="preserve">                        ________________________________________</t>
  </si>
  <si>
    <t xml:space="preserve">                          C.P. GERARDO GUTIERREZ ARRIAGA</t>
  </si>
  <si>
    <t xml:space="preserve">                       __________________________________________</t>
  </si>
  <si>
    <t>___________________________________</t>
  </si>
  <si>
    <t xml:space="preserve"> C. RODOLFO ZAMORA RODRIGUEZ</t>
  </si>
  <si>
    <t xml:space="preserve">   C.P. GERARDO GUTIERREZ ARRIAGA</t>
  </si>
  <si>
    <t xml:space="preserve"> C.P. GERARDO GUTIERREZ ARRIAGA</t>
  </si>
  <si>
    <t>_______________________________________________</t>
  </si>
  <si>
    <t>C. RODOLFO ZAMORA RODRIGUEZ                                                       LIC. GLENDA ALEJANDRA ALEMAN CUEVAS</t>
  </si>
  <si>
    <t xml:space="preserve"> C.P. GERARDO GUTIERREZ ARRIAGA                                                 LIC. MAYRA VERONICA RAMOS RODRIGUEZ</t>
  </si>
  <si>
    <t xml:space="preserve">                         __________________________________________                   </t>
  </si>
  <si>
    <t xml:space="preserve">                          __________________________________                                    ____________________________________</t>
  </si>
  <si>
    <t xml:space="preserve">                          C. RODOLFO ZAMORA RODRIGUEZ                                              LIC. GLENDA ALEJANDRA ALEMAN CUEVAS</t>
  </si>
  <si>
    <t xml:space="preserve">                            __________________________________                                  ____________________________________</t>
  </si>
  <si>
    <t xml:space="preserve">                           C.P. GERARDO GUTIERREZ ARRIAGA                                       LIC. MAYRA VERONICA RAMOS RODRIGUEZ</t>
  </si>
  <si>
    <t xml:space="preserve">                                                                            ____________________________________</t>
  </si>
  <si>
    <t xml:space="preserve">                                                                                    C. IMELDA MARINES HERNANDEZ</t>
  </si>
  <si>
    <t xml:space="preserve">                             ________________________________________</t>
  </si>
  <si>
    <t xml:space="preserve">           ________________________________________</t>
  </si>
  <si>
    <t xml:space="preserve">          C. IMELDA MARINES HERNANDEZ</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</si>
  <si>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</si>
  <si>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</si>
  <si>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</si>
  <si>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</si>
  <si>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</si>
  <si>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</si>
  <si>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</si>
  <si>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</si>
  <si>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</si>
  <si>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C.P. GERARDO GUTIERREZ ARRIAGA                    LIC. MAYRA VERONICA RAMOS RODRIGUEZ</t>
  </si>
  <si>
    <t xml:space="preserve">      __________________________________                 ______________________________________</t>
  </si>
  <si>
    <t xml:space="preserve">       _________________________________                 _______________________________________</t>
  </si>
  <si>
    <t>Cuarto Trimestre 2015</t>
  </si>
  <si>
    <t>Informe de Avance de Gestión financiera</t>
  </si>
  <si>
    <t>Acumulado del 1 de enero al 31 d diciembre del 2015</t>
  </si>
  <si>
    <t xml:space="preserve">Informe de Avance de Gestión financiera </t>
  </si>
  <si>
    <t xml:space="preserve">            C. RODOLFO ZAMORA RODRIGUEZ                         LIC. GLENDA ALEJANDRA ALEMAN CUEVAS</t>
  </si>
  <si>
    <t xml:space="preserve">         C.P. GERARDO GUTIERREZ ARRIAGA                       LIC. MAYRA VERONICA RAMOS RODRIGUEZ</t>
  </si>
  <si>
    <t xml:space="preserve">        C. IMELDA MARINES HERNANDEZ</t>
  </si>
  <si>
    <t>______________________________</t>
  </si>
  <si>
    <t xml:space="preserve">            _________________________________</t>
  </si>
  <si>
    <t>_____________________________</t>
  </si>
  <si>
    <t xml:space="preserve">            __________________________________</t>
  </si>
  <si>
    <t xml:space="preserve">         C.P. GERARDO GUTIERREZ ARRIAGA                     LIC. MAYRA VERONICA RAMOS RODRIGUEZ</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</si>
  <si>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</si>
  <si>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</si>
  <si>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</si>
  <si>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C.P. GERARDO GUTIERREZ ARRIAGA                                                                        LIC. MAYRA VERONICA RAMOS RODRIGUEZ</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</si>
  <si>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</si>
  <si>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</si>
  <si>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</si>
  <si>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</si>
  <si>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 xml:space="preserve">                   C.P. GERARDO GUTIERREZ ARRIAGA                                                                                                                         LIC. MAYRA VERONICA RAMOS RODRIGUEZ</t>
  </si>
  <si>
    <t>_________________________________________________________</t>
  </si>
  <si>
    <t>___________________________________________________</t>
  </si>
  <si>
    <t xml:space="preserve">                        C. RODOLFO ZAMORA RODRIGUEZ                                                                                        LIC. GLENDA ALEJANDRA ALEMAN CUEVAS</t>
  </si>
  <si>
    <t xml:space="preserve">                   C.P. GERARDO GUTIERREZ ARRIAGA                                                                                       LIC. MAYRA VERONICA RAMOS RODRIGUEZ</t>
  </si>
  <si>
    <t xml:space="preserve">                        C. RODOLFO ZAMORA RODRIGUEZ                                                                                                                   LIC. GLENDA ALEJANDRA ALEMAN CUEVAS</t>
  </si>
  <si>
    <t xml:space="preserve">                   C.P. GERARDO GUTIERREZ ARRIAGA                                                                                                                    LIC. MAYRA VERONICA RAMOS RODRIGUEZ</t>
  </si>
  <si>
    <t>__________________________________________________</t>
  </si>
  <si>
    <t>__________________________________________________________</t>
  </si>
  <si>
    <t xml:space="preserve">                              ___________________________________________________</t>
  </si>
  <si>
    <t xml:space="preserve">                                                                    C. IMELDA MARINES HERNANDEZ</t>
  </si>
  <si>
    <t xml:space="preserve">                                                             C.P. GERARDO GUTIERREZ ARRIAGA                                                                                                                    LIC. MAYRA VERONICA RAMOS RODRIGUEZ</t>
  </si>
  <si>
    <t xml:space="preserve">                                                                  C. RODOLFO ZAMORA RODRIGUEZ                                                                                                                   LIC. GLENDA ALEJANDRA ALEMAN CUEVAS</t>
  </si>
  <si>
    <t xml:space="preserve">                                          C. RODOLFO ZAMORA RODRIGUEZ                                                                               LIC. GLENDA ALEJANDRA ALEMAN CUEVAS</t>
  </si>
  <si>
    <t xml:space="preserve">                                      C.P.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</si>
  <si>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</si>
  <si>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</si>
  <si>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</si>
  <si>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</si>
  <si>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</si>
  <si>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</si>
  <si>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</si>
  <si>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 xml:space="preserve">         C.P. GERARDO GUTIERREZ ARRIAGA                                LIC. MAYRA VERONICA RAMOS RODRIGUEZ</t>
  </si>
  <si>
    <t xml:space="preserve">                 . IMELDA MARINES HERNANDEZ</t>
  </si>
  <si>
    <t>________________________________________________________</t>
  </si>
  <si>
    <t xml:space="preserve">                          C. RODOLFO ZAMORA RODRIGUEZ                                                                                       LIC. GLENDA ALEJANDRA ALEMAN CUEVAS</t>
  </si>
  <si>
    <t xml:space="preserve">                                           GERARDO GUTIERREZ ARRIAGA                                                                                              LIC. MAYRA VERONICA RAMOS RODRIGUEZ</t>
  </si>
  <si>
    <t xml:space="preserve">                                                                     C. RODOLFO ZAMORA RODRIGUEZ                                                                                                                                LIC. GLENDA ALEJANDRA ALEMAN CUEVAS</t>
  </si>
  <si>
    <t xml:space="preserve">                                                                              GERARDO GUTIERREZ ARRIAGA                                                                                                                                     LIC. MAYRA VERONICA RAMOS RODRIGUEZ</t>
  </si>
  <si>
    <t xml:space="preserve">                                                                            C. IMELDA MARINES HERNANDEZ</t>
  </si>
  <si>
    <t>____________________________________________</t>
  </si>
  <si>
    <t xml:space="preserve">                                                                             C. RODOLFO ZAMORA RODRIGUEZ                                                                                                                           LIC. GLENDA ALEJANDRA ALEMAN CUEVAS</t>
  </si>
  <si>
    <t xml:space="preserve">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</si>
  <si>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</si>
  <si>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</si>
  <si>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</si>
  <si>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_______________________________________________</t>
  </si>
  <si>
    <t xml:space="preserve">                                C. IMELDA MARINES HERNANDEZ</t>
  </si>
  <si>
    <t>TERRENOS</t>
  </si>
  <si>
    <t>EDIFICIOS</t>
  </si>
  <si>
    <t xml:space="preserve">BIENES INMUEBLES </t>
  </si>
  <si>
    <t>BIENES MUEBLES E INTANGIBLES</t>
  </si>
  <si>
    <t>COMPUTADORA DESKTOP HP ALO 18-5201LA</t>
  </si>
  <si>
    <t>IMPRESORA MULTIFUNCIONAL</t>
  </si>
  <si>
    <t>IMPRESORA HP LASER JET</t>
  </si>
  <si>
    <t>COMPUTADORA HP  ALLINONE</t>
  </si>
  <si>
    <t>Al 31 Diciembre 2015</t>
  </si>
  <si>
    <t>Al 31 Diciembre 2014</t>
  </si>
  <si>
    <t>Cuarto Trimestre 2014</t>
  </si>
  <si>
    <t>Acumulado al 31 dic 2015</t>
  </si>
  <si>
    <t>Acumulado al 31 dic 2014</t>
  </si>
  <si>
    <t>Acumulado al31 dic 2014</t>
  </si>
  <si>
    <t>Enero Diciembre 2015</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</si>
  <si>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</si>
  <si>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</si>
  <si>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</si>
  <si>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</si>
  <si>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</si>
  <si>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</si>
  <si>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</si>
  <si>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r>
      <t xml:space="preserve">Ente Público: </t>
    </r>
    <r>
      <rPr>
        <b/>
        <u/>
        <sz val="9"/>
        <rFont val="Arial"/>
        <family val="2"/>
      </rPr>
      <t>MUNICIPIO DE GENERAL CEPEDA, COAHUILA</t>
    </r>
  </si>
  <si>
    <t>FONDOS FEDERALES</t>
  </si>
  <si>
    <t>TODOS JUNTOS POR LOS ABUELITOS</t>
  </si>
  <si>
    <t>PROGRAMA PARA EL DESARROLLO INSTITUCIONAL MUNICIPAL 2015 (PRODIM)</t>
  </si>
  <si>
    <t>CONSTRUCCION DE ABREVADERO (USO AGRICOLA) EN EL EJIDO PILAR ANTES LA GLORIA,  MUNICIPIO DE GENERAL CEPEDA</t>
  </si>
  <si>
    <t>REHABILTACION DE BORDOS (USO AGRICOLA) EN EL EJIDO PRESA DE GUADALUPE, MUNICIPIO DE GENERAL CEPEDA, COAHUILA</t>
  </si>
  <si>
    <t>REHABILTACION DE BORDOS (USO AGRICOLA) EN EL EJIDO EL FERMIN, MUNICIPIO DE GENERAL CEPEDA, COAHUILA</t>
  </si>
  <si>
    <t>REHABILTACION DE BORDOS (USO AGRICOLA) EN EL EJIDO EL GAVILLERO, MUNICIPIO DE GENERAL CEPEDA, COAHUILA</t>
  </si>
  <si>
    <t>CONSTRUCCION DE CERCA PERIMETRAL EN EL SALON DE EDUCACION INICIAL, EL EJIDO PORVENIR DE TACUBAYA, MUNICIPIO DE GENERAL CEPEDA, COAHUILA</t>
  </si>
  <si>
    <t>MEJORAMIENTO DE BARDA PERIMETRAL EN LA SECUNDARIA JUAN RULFO, GENERAL CEPEDA, COAHUILA</t>
  </si>
  <si>
    <t>CONSTRUCCION DE COMEDOR ESCOLAR EN EL JARDIN DE NIÑOS GRAL. ANTONIO CARDENAS RODRIGUEZ, GENERAL CEPEDA, COAHUILA</t>
  </si>
  <si>
    <t>MEJORAMIENTO DE BARDA PERIMETRAL EN JARDIN DE NIÑOS LEONOR LOPEZ ORELLANA, GENERAL CEPEDA, COAHUILA</t>
  </si>
  <si>
    <t>REHABILITACION DE POZO PROFUNDO DE AGUA POTABLE EN EL EJIDO GUELATAO, MUNICIPIO DE GENERAL CEPEDA, COAHUILACOAHUILA</t>
  </si>
  <si>
    <t>REHABILITACION DE POZO PROFUNDO DE AGUA POTABLE EN EL EJIDO PORVENIR DE TACUBAYA, MUNICIPIO DE GENERAL CEPEDA, COAHUILACOAHUILA</t>
  </si>
  <si>
    <t>REHABILITACION DE POZO PROFUNDO DE AGUA POTABLE EN EL EJIDO OJO DE AGUA, MUNICIPIO DE GENERAL CEPEDA, COAHUILACOAHUILA</t>
  </si>
  <si>
    <t>REHABILTACION DE LINEA DE CONDUCCION DE AGUA POTABLE EN EL EJIDO LUZ Y COLON, GENERAL CEPEDA, COAHUILA.</t>
  </si>
  <si>
    <t>REHABILITACION DE AULA EN LA ESCUELA EJIDO PRESA DE GUADALUPE, GENERAL CEPDA, COAHUILA</t>
  </si>
  <si>
    <t>REHABILITACION DE AULA EN LA SECUNDARIA DEL EJIDO JALPA, GENERAL CEPDA, COAHUILA</t>
  </si>
  <si>
    <t>REHABILTACION DE CANAL CONDUCTOR DE AGUA (USO AGRICOLA) EN EL EJIDO GUELATAO, GENERAL CEPEDA, COAHUILA</t>
  </si>
  <si>
    <t>MEJORAMIENTO DE LA UNIDAD MEDICA EN EL EJIDO OJO DE AGUA, GENERAL CEPEDA, COAHUILA.</t>
  </si>
  <si>
    <t>REHABILITACION DE PLANTA POTABILIZADORA EN EL EJIDO SAN ANTONIO DEL JARAL, GENERAL CEPEDA, COAHUILA</t>
  </si>
  <si>
    <t>EQUIPAMIENTO DE TALLER ARTESANAL COMUNITARIO EN CABECERA MUNICIPAL GENERAL CEPEDA, COAHUILA</t>
  </si>
  <si>
    <t>AMPLIACION DE CENTRO DE SALUD EN CABECERA MUNICIPAL DE GENERAL CEPEDA.</t>
  </si>
  <si>
    <t>ADQUISICION Y SUMINISTRO DE MATERIALES PARA REHABILITACION DE TECHOS EN CABECERA MUNICIPAL, GENERAL CEPEDA, COAHUILA</t>
  </si>
  <si>
    <t>REHABILTACION DE LINEA DE CONDUCCION DE AGUA POTABLE EN EL EJIDO PORVENIR DE TACUBAYA, GENERAL CEPEDA, COAHUILA.</t>
  </si>
  <si>
    <t>AMPLIACION DE DRENAJE SANITARIO EN CALLE ANTONIO CARDENAS, CABECERA MUNICIPAL DE GENERAL CEPEDA.</t>
  </si>
  <si>
    <t>REHABILTACION DE DEPOSITO DE AGUA POTABLE EN EL EJIDO RINCON COLORADO, GENERAL CEPEDA, COAHUILA</t>
  </si>
  <si>
    <t>ADQUISICION Y SUMINISTRO DE MATERIALES PARA REHABILITACION DE MUROS (FACHADAS) EN EL EJIDO RINCON COLORADO, GENERAL CEPEDA, COAHUILA</t>
  </si>
  <si>
    <t>ADQUISICION Y SUMINISTRO DE MATERIALES PARA REHABILITACION DE MUROS (FACHADAS) EN EL EJIDO LA ROSA, GENERAL CEPEDA, COAHUILA</t>
  </si>
  <si>
    <t>REHABILITACION DE DRENAJE SANITARIO EN GENERAL CEPEDA</t>
  </si>
  <si>
    <t>PISO FIRME EN EL EJIDO JALPA, MUNICIPIO DE GENERAL CEPEDA, COAHUILA</t>
  </si>
  <si>
    <t>PISO FIRME EN EL EJIDO JORATORIO, MUNICIPIO DE GENERAL CEPEDA, COAHUILA</t>
  </si>
  <si>
    <t>CONSTRUCCION CUARTOS DORMITORIOS EN EJIDOS DEL MUNICIPIO DE GENRAL CEPEDA, COAHUILA.</t>
  </si>
  <si>
    <t>REHABILITACION DE POZO PROFUNDO PARA EXTRACCION DE AGUA POTABLE EN LA TENERIA, GENERAL CEPEDA,  COAHUILA</t>
  </si>
  <si>
    <t>REHABILITACION DE POZO PROFUNDO DE AGUA POTABLE EN EL PALOMAR, GENERAL CEPEDA, COAHUILA</t>
  </si>
  <si>
    <t>REHABILITACION DE POZO PROFUNDO PARA EXTRACCION DE AGUA POTABLE EN EL LIENZO CHARRO, GENERAL CEPEDA,  COAHUILA</t>
  </si>
  <si>
    <t>REHABILITACION DE POZO PROFUNDO PARA EXTRACCION DE AGUA POTABLE EN LA UNIDAD DEPORTIVA, GENERAL CEPEDA,  COAHUILA</t>
  </si>
  <si>
    <t>REHABILTACION DE CANAL CONDUCTOR DE AGUA (USO AGRICOLA) EN EL EJIDO OJO DE AGUA, GENERAL CEPEDA, COAHUILA</t>
  </si>
  <si>
    <t>MEJORAMIENTO DE HUERTO COMUNITARIO EN EL EJIDO SAN JOSE DEL REFUGIO, GENERAL CEPEDA, COAHUILA</t>
  </si>
  <si>
    <t>MEJORAMIENTO DE HUERTO COMUNITARIO EN EL EJIDO LA TRINIDAD, GENERAL CEPEDA, COAHUILA</t>
  </si>
  <si>
    <t>MEJORAMIENTO DE HUERTO COMUNITARIO EN EL EJIDO GUELATAO, GENERAL CEPEDA, COAHUILA</t>
  </si>
  <si>
    <t>MEJORAMIENTO DE HUERTO COMUNITARIO EN EL EJIDO SAN ANTONIO DE LAS CABRAS, GENERAL CEPEDA, COAHUILA</t>
  </si>
  <si>
    <t>MEJORAMIENTO DE HUERTO COMUNITARIO EN EL EJIDO TEJOCOTE, GENERAL CEPEDA, COAHUILA</t>
  </si>
  <si>
    <t>MEJORAMIENTO DE HUERTO COMUNITARIO EN EL EJIDO MACUYU, GENERAL CEPEDA, COAHUILA</t>
  </si>
  <si>
    <t>CONSTRUCCION DE CUARTOS PARA BAÑOS EN EL EJIDO LAS BARRANCAS, GENERAL CEPEDA, COAHUILA</t>
  </si>
  <si>
    <t>CONSTRUCCION DE ABREVADERO (USO AGRICOLA) EN EL EJIDO MACUYU, GENRAL CEPEDA, COAHUILA</t>
  </si>
  <si>
    <t>COLOCACION DE MALLA CICLONICA EN PREESCOLAR EN EJIDO HEDIONDA CHICA, GENERAL CEPEDA, COAHUILA, RECURSO DEL FONDO DE INFRAESTRUCTURA 2014.</t>
  </si>
  <si>
    <t>REHABILTACION DE AULA DE EDUCACION INICIAL EN EL EJIDO SAN JOSE DEL REFUGIO, GENERAL CEPEDA, COAHUILA, RECURSO DEL FONDO DE INFRAESTRUCTURA 2014</t>
  </si>
  <si>
    <t>REHABILTACION DE POZO PROFUNDO PARA AGUA POTABLE EN EL EJIDO DOS DE ABRIL, GENERAL CEPEDA, COAHUILA, RECURSO DEL FONOD DE INFRAESTRUCTURA 2014.</t>
  </si>
  <si>
    <t xml:space="preserve">Al 31 de Diciembre 2015 </t>
  </si>
  <si>
    <t xml:space="preserve">Activos Intangibles </t>
  </si>
  <si>
    <t>Rectificaciones de Resultados de Ejercicios Anteriores (Nota EVHP 01)</t>
  </si>
  <si>
    <t>Patrimonio Neto Inicial Ajustado del Ejercicio (Nota EVHP 02 I)</t>
  </si>
  <si>
    <t>Variaciones de la Hacienda Pública/Patrimonio Neto del Ejercicio (Nota EVHP 02 II)</t>
  </si>
  <si>
    <t>Variaciones de la Hacienda Pública/Patrimonio Neto del Ejercicio 2015 (Nota EVHP 02 III)</t>
  </si>
  <si>
    <r>
      <t xml:space="preserve">Efectivo y Equivalentes </t>
    </r>
    <r>
      <rPr>
        <b/>
        <sz val="9"/>
        <rFont val="Arial"/>
        <family val="2"/>
      </rPr>
      <t>(Nota ESF 1.1)</t>
    </r>
  </si>
  <si>
    <r>
      <t>Derechos a Recibir Efectivo o Equivalentes</t>
    </r>
    <r>
      <rPr>
        <b/>
        <sz val="9"/>
        <rFont val="Arial"/>
        <family val="2"/>
      </rPr>
      <t xml:space="preserve"> (Nota ESF I.2)</t>
    </r>
  </si>
  <si>
    <r>
      <t>Bienes Muebles</t>
    </r>
    <r>
      <rPr>
        <b/>
        <sz val="9"/>
        <rFont val="Arial"/>
        <family val="2"/>
      </rPr>
      <t xml:space="preserve"> (Nota ESF I.4)</t>
    </r>
  </si>
  <si>
    <r>
      <t xml:space="preserve">Bienes Inmuebles, Infraestructura y Construcciones en Proceso </t>
    </r>
    <r>
      <rPr>
        <b/>
        <sz val="9"/>
        <rFont val="Arial"/>
        <family val="2"/>
      </rPr>
      <t>(Nota ESF I.3)</t>
    </r>
  </si>
  <si>
    <r>
      <t xml:space="preserve">Activos Diferidos </t>
    </r>
    <r>
      <rPr>
        <b/>
        <sz val="9"/>
        <rFont val="Arial"/>
        <family val="2"/>
      </rPr>
      <t>(Nota ESF I.4)</t>
    </r>
  </si>
  <si>
    <r>
      <t xml:space="preserve">Cuentas por Pagar a Corto Plazo </t>
    </r>
    <r>
      <rPr>
        <b/>
        <sz val="9"/>
        <rFont val="Arial"/>
        <family val="2"/>
      </rPr>
      <t>(Nota ESF I.5, ESF 1.6)</t>
    </r>
  </si>
  <si>
    <t xml:space="preserve">Otros Ingresos y Beneficios Varios </t>
  </si>
  <si>
    <t>Gastos de  Funcionamiento (Nota II.4)</t>
  </si>
  <si>
    <t>Efectivo y Equivalentes al Efectivo al final del Ejercicio (Nota EFE 1)</t>
  </si>
  <si>
    <t>1112105 BANCOS MONEDA NACIONAL - CUENTAS BANCARIAS</t>
  </si>
  <si>
    <t>Cuenta</t>
  </si>
  <si>
    <t>INSTITUCION FINANCIERA</t>
  </si>
  <si>
    <t>FONDO</t>
  </si>
  <si>
    <t>CB0044</t>
  </si>
  <si>
    <t>SCOTIABANK-INVERLAT 18701809946</t>
  </si>
  <si>
    <t>RECURSOS PROPIOS</t>
  </si>
  <si>
    <t>CB0045</t>
  </si>
  <si>
    <t>SCOTIABANK-INVERLAT 18701809938</t>
  </si>
  <si>
    <t>CB0046</t>
  </si>
  <si>
    <t>SCOTIABANK-INVERLAT 18701809962</t>
  </si>
  <si>
    <t>FONDO DE FORTALECIMIENTO</t>
  </si>
  <si>
    <t>CB0053</t>
  </si>
  <si>
    <t>SCOTIABANK-INVERLAT 18701894617</t>
  </si>
  <si>
    <t>CB0054</t>
  </si>
  <si>
    <t>SCOTIABANK-INVERLAT 18701919717</t>
  </si>
  <si>
    <t>CB0071</t>
  </si>
  <si>
    <t>SCOTIABANK-INVERLAT 18702291282</t>
  </si>
  <si>
    <t>CB0073</t>
  </si>
  <si>
    <t>AFIRME 110119372</t>
  </si>
  <si>
    <t>CB0076</t>
  </si>
  <si>
    <t>AFIRME 110119380</t>
  </si>
  <si>
    <t>CB0077</t>
  </si>
  <si>
    <t>AFIRME 110119135</t>
  </si>
  <si>
    <t>CB0080</t>
  </si>
  <si>
    <t>SCOTIABANK-INVERLAT 18702458926</t>
  </si>
  <si>
    <t>RECURSOS FISCALES</t>
  </si>
  <si>
    <t>CB0081</t>
  </si>
  <si>
    <t>SCOTIABANK-INVERLAT 18702458934</t>
  </si>
  <si>
    <t>CB0082</t>
  </si>
  <si>
    <t>SCOTIABANK-INVERLAT 18702458942</t>
  </si>
  <si>
    <t>FONDO DE INFRAESTRUCTURA</t>
  </si>
  <si>
    <t>CB0086</t>
  </si>
  <si>
    <t>AFIRME 110121679</t>
  </si>
  <si>
    <t>CB0090</t>
  </si>
  <si>
    <t>SCOTIABANK-INVERLAT 18702643960</t>
  </si>
  <si>
    <t>CB0091</t>
  </si>
  <si>
    <t>SCOTIABANK-INVERLAT 18702643944</t>
  </si>
  <si>
    <t>_____________________________________          _____________________________________</t>
  </si>
  <si>
    <t xml:space="preserve">        C. RODOLFO ZAMORA RODRIGUEZ                          LIC. GLENDA ALEJANDRA ALEMAN CUEVAS</t>
  </si>
  <si>
    <t>________________________________        _________________________________</t>
  </si>
  <si>
    <t xml:space="preserve">        C.P. GERARDO GUTIERREZ ARRIAGA                     LIC. MAYRA VERONICA RAMOS RODRIGUEZ</t>
  </si>
  <si>
    <t>Relación de cuentas bncarias activas.</t>
  </si>
  <si>
    <t>____________________________________________________________</t>
  </si>
  <si>
    <r>
      <t>Participaciones y Aportaciones</t>
    </r>
    <r>
      <rPr>
        <b/>
        <sz val="9"/>
        <rFont val="Arial"/>
        <family val="2"/>
      </rPr>
      <t xml:space="preserve"> (Nota II.2)</t>
    </r>
  </si>
  <si>
    <r>
      <t xml:space="preserve">Transferencia, Asignaciones, Subsidios y Otras  ayudas </t>
    </r>
    <r>
      <rPr>
        <b/>
        <sz val="9"/>
        <rFont val="Arial"/>
        <family val="2"/>
      </rPr>
      <t>(Nota II.3)</t>
    </r>
  </si>
  <si>
    <t>Estado Analítico de Ingresos (Por Fuente de Financiamiento)</t>
  </si>
  <si>
    <t xml:space="preserve">Rubro de Ingresos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</si>
</sst>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6">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
      <sz val="8"/>
      <color indexed="8"/>
      <name val="Arial"/>
      <family val="2"/>
    </font>
    <font>
      <sz val="10"/>
      <color indexed="8"/>
      <name val="Arial"/>
      <family val="2"/>
    </font>
    <font>
      <b/>
      <sz val="10"/>
      <color indexed="8"/>
      <name val="Times New Roman"/>
      <family val="1"/>
    </font>
    <font>
      <b/>
      <sz val="10"/>
      <color indexed="8"/>
      <name val="Arial"/>
      <family val="2"/>
    </font>
    <font>
      <sz val="9"/>
      <color indexed="8"/>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cellStyleXfs>
  <cellXfs count="806">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5" fillId="4" borderId="0" xfId="4" applyFont="1" applyFill="1"/>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4"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4" fillId="4" borderId="0" xfId="0" applyFont="1" applyFill="1" applyProtection="1">
      <protection locked="0"/>
    </xf>
    <xf numFmtId="0" fontId="24" fillId="4" borderId="0" xfId="0" applyFont="1" applyFill="1" applyBorder="1" applyProtection="1">
      <protection locked="0"/>
    </xf>
    <xf numFmtId="0" fontId="23" fillId="7" borderId="6" xfId="3" applyFont="1" applyFill="1" applyBorder="1" applyAlignment="1" applyProtection="1">
      <alignment horizontal="center" vertical="center"/>
    </xf>
    <xf numFmtId="0" fontId="24" fillId="4" borderId="0" xfId="0" applyFont="1" applyFill="1" applyBorder="1" applyProtection="1"/>
    <xf numFmtId="0" fontId="24"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1" fillId="4" borderId="0" xfId="1" applyNumberFormat="1" applyFont="1" applyFill="1" applyBorder="1" applyAlignment="1">
      <alignment horizontal="right" vertical="top"/>
    </xf>
    <xf numFmtId="0" fontId="26" fillId="7" borderId="8" xfId="0" applyFont="1" applyFill="1" applyBorder="1"/>
    <xf numFmtId="0" fontId="26" fillId="4" borderId="0" xfId="0" applyFont="1" applyFill="1" applyAlignment="1">
      <alignment vertical="top"/>
    </xf>
    <xf numFmtId="0" fontId="26" fillId="4" borderId="0" xfId="0" applyFont="1" applyFill="1" applyBorder="1"/>
    <xf numFmtId="165" fontId="23" fillId="7" borderId="0" xfId="2" applyNumberFormat="1" applyFont="1" applyFill="1" applyBorder="1" applyAlignment="1">
      <alignment horizontal="center"/>
    </xf>
    <xf numFmtId="0" fontId="26" fillId="7" borderId="2"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5" fillId="4" borderId="0" xfId="0"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5" fillId="4" borderId="0" xfId="0" applyNumberFormat="1" applyFont="1" applyFill="1" applyBorder="1" applyAlignment="1" applyProtection="1">
      <alignment horizontal="left"/>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 fillId="4" borderId="0" xfId="3" applyFont="1" applyFill="1" applyBorder="1" applyAlignment="1" applyProtection="1"/>
    <xf numFmtId="0" fontId="2" fillId="4" borderId="0" xfId="0" applyFont="1" applyFill="1" applyBorder="1" applyAlignment="1" applyProtection="1">
      <alignment horizontal="centerContinuous"/>
    </xf>
    <xf numFmtId="0" fontId="23" fillId="7" borderId="6" xfId="3" applyFont="1" applyFill="1" applyBorder="1" applyAlignment="1" applyProtection="1">
      <alignment horizontal="center" vertical="center" wrapText="1"/>
    </xf>
    <xf numFmtId="0" fontId="23" fillId="7" borderId="6" xfId="0" applyFont="1" applyFill="1" applyBorder="1" applyAlignment="1" applyProtection="1">
      <alignment horizontal="center" vertical="center" wrapText="1"/>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0" fontId="24" fillId="4" borderId="0" xfId="0"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33" fillId="4" borderId="4" xfId="0" applyFont="1" applyFill="1" applyBorder="1" applyAlignment="1" applyProtection="1">
      <alignment vertical="top"/>
    </xf>
    <xf numFmtId="3" fontId="33" fillId="4" borderId="4" xfId="0" applyNumberFormat="1" applyFont="1" applyFill="1" applyBorder="1" applyAlignment="1" applyProtection="1">
      <alignment horizontal="center" vertical="top"/>
    </xf>
    <xf numFmtId="3" fontId="33" fillId="4" borderId="4" xfId="0" applyNumberFormat="1" applyFont="1" applyFill="1" applyBorder="1" applyAlignment="1" applyProtection="1">
      <alignment horizontal="righ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24"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34"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2" fillId="4" borderId="0" xfId="0" applyNumberFormat="1" applyFont="1" applyFill="1" applyBorder="1" applyAlignment="1" applyProtection="1">
      <protection locked="0"/>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6" xfId="0" applyFont="1" applyFill="1" applyBorder="1" applyAlignment="1">
      <alignment horizontal="center" vertical="center" wrapText="1"/>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16" xfId="0" applyFont="1" applyBorder="1"/>
    <xf numFmtId="0" fontId="24" fillId="4" borderId="9" xfId="0" applyFont="1" applyFill="1" applyBorder="1" applyAlignment="1">
      <alignment horizontal="center"/>
    </xf>
    <xf numFmtId="0" fontId="24" fillId="0" borderId="4" xfId="0" applyFont="1" applyBorder="1"/>
    <xf numFmtId="0" fontId="13" fillId="0" borderId="16" xfId="0" applyFont="1" applyBorder="1" applyAlignment="1">
      <alignment horizontal="center" vertical="center" wrapText="1"/>
    </xf>
    <xf numFmtId="0" fontId="13" fillId="0" borderId="16" xfId="0" applyFont="1" applyBorder="1" applyAlignment="1">
      <alignment horizontal="justify" vertical="center" wrapText="1"/>
    </xf>
    <xf numFmtId="0" fontId="13" fillId="0" borderId="19" xfId="0" applyFont="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3" fillId="7" borderId="7" xfId="0" applyFont="1" applyFill="1" applyBorder="1" applyAlignment="1">
      <alignment horizontal="center"/>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4" fillId="4" borderId="0" xfId="0" applyFont="1" applyFill="1" applyBorder="1" applyAlignment="1">
      <alignment vertical="top"/>
    </xf>
    <xf numFmtId="0" fontId="24" fillId="4" borderId="1" xfId="0" applyFont="1" applyFill="1" applyBorder="1"/>
    <xf numFmtId="0" fontId="44"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4" xfId="2" applyNumberFormat="1" applyFont="1" applyBorder="1"/>
    <xf numFmtId="167" fontId="25" fillId="0" borderId="5" xfId="2" applyNumberFormat="1" applyFont="1" applyBorder="1"/>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9" xfId="0" applyFont="1" applyFill="1" applyBorder="1" applyAlignment="1">
      <alignment horizontal="center" wrapText="1"/>
    </xf>
    <xf numFmtId="9" fontId="24" fillId="0" borderId="19" xfId="0" applyNumberFormat="1" applyFont="1" applyBorder="1" applyAlignment="1">
      <alignment horizontal="center" vertical="center"/>
    </xf>
    <xf numFmtId="44" fontId="45" fillId="0" borderId="0" xfId="6" applyFont="1" applyFill="1" applyBorder="1" applyAlignment="1">
      <alignment horizontal="center"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43" fontId="13" fillId="0" borderId="16" xfId="2"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167" fontId="13" fillId="0" borderId="16" xfId="2" applyNumberFormat="1" applyFont="1" applyBorder="1" applyAlignment="1">
      <alignment horizontal="justify" vertical="center" wrapText="1"/>
    </xf>
    <xf numFmtId="167" fontId="13"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0" xfId="0" applyFont="1" applyFill="1" applyBorder="1" applyAlignment="1" applyProtection="1">
      <alignment horizontal="center" vertical="top"/>
    </xf>
    <xf numFmtId="0" fontId="24"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5" fillId="4" borderId="0" xfId="0" applyNumberFormat="1" applyFont="1" applyFill="1" applyBorder="1" applyAlignment="1" applyProtection="1">
      <alignment horizontal="right" vertical="top"/>
      <protection locked="0"/>
    </xf>
    <xf numFmtId="4" fontId="25" fillId="4" borderId="0" xfId="0" applyNumberFormat="1" applyFont="1" applyFill="1" applyBorder="1" applyAlignment="1" applyProtection="1">
      <alignment horizontal="righ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39" fillId="0" borderId="0" xfId="2" applyNumberFormat="1" applyFont="1" applyBorder="1" applyAlignment="1">
      <alignment horizontal="right"/>
    </xf>
    <xf numFmtId="4" fontId="39" fillId="0" borderId="2" xfId="2" applyNumberFormat="1" applyFont="1" applyBorder="1" applyAlignment="1">
      <alignment horizontal="right"/>
    </xf>
    <xf numFmtId="4" fontId="24" fillId="0" borderId="0" xfId="2" applyNumberFormat="1" applyFont="1" applyBorder="1" applyAlignment="1">
      <alignment horizontal="right"/>
    </xf>
    <xf numFmtId="4" fontId="24" fillId="0" borderId="2" xfId="2" applyNumberFormat="1" applyFont="1" applyBorder="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5" fillId="4" borderId="0" xfId="2"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48" fillId="0" borderId="0" xfId="0" applyFont="1" applyAlignment="1">
      <alignment horizontal="left" vertical="top" wrapText="1"/>
    </xf>
    <xf numFmtId="0" fontId="48"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6" fillId="4" borderId="16" xfId="0" applyNumberFormat="1" applyFont="1" applyFill="1" applyBorder="1" applyAlignment="1">
      <alignment horizontal="left" vertical="center" wrapText="1"/>
    </xf>
    <xf numFmtId="1" fontId="46" fillId="4" borderId="16" xfId="0" applyNumberFormat="1" applyFont="1" applyFill="1" applyBorder="1" applyAlignment="1">
      <alignment horizontal="left" wrapText="1"/>
    </xf>
    <xf numFmtId="169" fontId="49" fillId="0" borderId="16" xfId="0" applyNumberFormat="1" applyFont="1" applyFill="1" applyBorder="1" applyAlignment="1">
      <alignment horizontal="center" vertical="center"/>
    </xf>
    <xf numFmtId="1" fontId="46" fillId="0" borderId="16" xfId="0" applyNumberFormat="1" applyFont="1" applyFill="1" applyBorder="1" applyAlignment="1">
      <alignment horizontal="left" vertical="center" wrapText="1"/>
    </xf>
    <xf numFmtId="1" fontId="46"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50"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50"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4"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4" fillId="16" borderId="1" xfId="0" applyNumberFormat="1" applyFont="1" applyFill="1" applyBorder="1" applyAlignment="1" applyProtection="1">
      <protection locked="0"/>
    </xf>
    <xf numFmtId="49" fontId="24" fillId="16" borderId="3" xfId="0" applyNumberFormat="1" applyFont="1" applyFill="1" applyBorder="1" applyAlignment="1" applyProtection="1">
      <protection locked="0"/>
    </xf>
    <xf numFmtId="49" fontId="24" fillId="0" borderId="3" xfId="0" applyNumberFormat="1" applyFont="1" applyFill="1" applyBorder="1" applyAlignment="1" applyProtection="1">
      <protection locked="0"/>
    </xf>
    <xf numFmtId="0" fontId="23" fillId="0" borderId="19" xfId="3" applyFont="1" applyFill="1" applyBorder="1" applyAlignment="1" applyProtection="1">
      <alignment horizontal="center"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0" fontId="29" fillId="16" borderId="2" xfId="3" applyFont="1" applyFill="1" applyBorder="1" applyAlignment="1" applyProtection="1">
      <alignment horizontal="right" vertical="center"/>
      <protection locked="0"/>
    </xf>
    <xf numFmtId="0" fontId="29" fillId="16" borderId="5" xfId="3" applyFont="1" applyFill="1" applyBorder="1" applyAlignment="1" applyProtection="1">
      <alignment horizontal="right" vertical="center"/>
      <protection locked="0"/>
    </xf>
    <xf numFmtId="0" fontId="29"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9"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17" fillId="8" borderId="1" xfId="0" applyFont="1" applyFill="1" applyBorder="1" applyAlignment="1">
      <alignment horizontal="center"/>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0" fillId="0" borderId="0" xfId="0" applyAlignment="1">
      <alignment horizontal="right" vertical="top"/>
    </xf>
    <xf numFmtId="0" fontId="0" fillId="0" borderId="0" xfId="0" applyBorder="1" applyAlignment="1">
      <alignment vertical="top"/>
    </xf>
    <xf numFmtId="0" fontId="0" fillId="0" borderId="0" xfId="0" applyBorder="1" applyAlignment="1">
      <alignment horizontal="right" vertical="top"/>
    </xf>
    <xf numFmtId="0" fontId="51" fillId="0" borderId="0" xfId="0" applyFont="1" applyBorder="1" applyAlignment="1">
      <alignment vertical="top" wrapText="1"/>
    </xf>
    <xf numFmtId="0" fontId="51" fillId="0" borderId="0" xfId="0" applyFont="1" applyBorder="1" applyAlignment="1">
      <alignment horizontal="center" vertical="top" wrapText="1"/>
    </xf>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4" fillId="4" borderId="16" xfId="0" applyFont="1" applyFill="1" applyBorder="1" applyAlignment="1">
      <alignment horizontal="center" vertical="center" wrapText="1"/>
    </xf>
    <xf numFmtId="1" fontId="25" fillId="4" borderId="16" xfId="0" applyNumberFormat="1" applyFont="1" applyFill="1" applyBorder="1" applyAlignment="1">
      <alignment horizontal="left" wrapText="1"/>
    </xf>
    <xf numFmtId="4" fontId="44" fillId="0" borderId="2" xfId="2" applyNumberFormat="1" applyFont="1" applyBorder="1" applyAlignment="1">
      <alignment horizontal="right"/>
    </xf>
    <xf numFmtId="4" fontId="44" fillId="0" borderId="0" xfId="2" applyNumberFormat="1" applyFont="1" applyBorder="1" applyAlignment="1">
      <alignment horizontal="right"/>
    </xf>
    <xf numFmtId="4" fontId="24" fillId="0" borderId="0" xfId="2" applyNumberFormat="1" applyFont="1" applyFill="1" applyBorder="1" applyAlignment="1">
      <alignment horizontal="right"/>
    </xf>
    <xf numFmtId="0" fontId="2" fillId="4" borderId="2" xfId="3" applyFont="1" applyFill="1" applyBorder="1" applyAlignment="1">
      <alignment horizontal="center"/>
    </xf>
    <xf numFmtId="0" fontId="0" fillId="0" borderId="1" xfId="0" applyBorder="1"/>
    <xf numFmtId="0" fontId="0" fillId="0" borderId="2" xfId="0" applyBorder="1"/>
    <xf numFmtId="0" fontId="23" fillId="7" borderId="10" xfId="0" applyFont="1" applyFill="1" applyBorder="1" applyAlignment="1">
      <alignment horizontal="center" vertical="center" wrapText="1"/>
    </xf>
    <xf numFmtId="4" fontId="0" fillId="0" borderId="0" xfId="0" applyNumberFormat="1" applyBorder="1" applyAlignment="1">
      <alignment horizontal="right"/>
    </xf>
    <xf numFmtId="4" fontId="9" fillId="0" borderId="0" xfId="0" applyNumberFormat="1" applyFont="1"/>
    <xf numFmtId="4" fontId="9" fillId="4" borderId="1" xfId="0" applyNumberFormat="1" applyFont="1" applyFill="1" applyBorder="1" applyAlignment="1">
      <alignment horizontal="right" vertical="top" wrapText="1"/>
    </xf>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52" fillId="0" borderId="0" xfId="0" applyFont="1" applyAlignment="1">
      <alignment vertical="top"/>
    </xf>
    <xf numFmtId="0" fontId="52" fillId="0" borderId="0" xfId="0" applyFont="1" applyFill="1" applyAlignment="1">
      <alignment vertical="top"/>
    </xf>
    <xf numFmtId="0" fontId="54" fillId="0" borderId="45" xfId="0" applyFont="1" applyBorder="1" applyAlignment="1">
      <alignment horizontal="center" vertical="top" wrapText="1" readingOrder="1"/>
    </xf>
    <xf numFmtId="0" fontId="52" fillId="0" borderId="17" xfId="0" applyFont="1" applyBorder="1" applyAlignment="1">
      <alignment vertical="top"/>
    </xf>
    <xf numFmtId="0" fontId="52" fillId="0" borderId="11" xfId="0" applyFont="1" applyFill="1" applyBorder="1" applyAlignment="1">
      <alignment vertical="top"/>
    </xf>
    <xf numFmtId="0" fontId="52" fillId="0" borderId="7" xfId="0" applyFont="1" applyFill="1" applyBorder="1" applyAlignment="1">
      <alignment vertical="top"/>
    </xf>
    <xf numFmtId="0" fontId="52" fillId="0" borderId="8" xfId="0" applyFont="1" applyFill="1" applyBorder="1" applyAlignment="1">
      <alignment vertical="top"/>
    </xf>
    <xf numFmtId="0" fontId="52" fillId="0" borderId="11" xfId="0" applyFont="1" applyBorder="1" applyAlignment="1">
      <alignment vertical="top"/>
    </xf>
    <xf numFmtId="0" fontId="52" fillId="0" borderId="8" xfId="0" applyFont="1" applyBorder="1" applyAlignment="1">
      <alignment vertical="top"/>
    </xf>
    <xf numFmtId="0" fontId="52" fillId="0" borderId="18" xfId="0" applyFont="1" applyBorder="1" applyAlignment="1">
      <alignment vertical="top"/>
    </xf>
    <xf numFmtId="0" fontId="52" fillId="0" borderId="1" xfId="0" applyFont="1" applyFill="1" applyBorder="1" applyAlignment="1">
      <alignment vertical="top"/>
    </xf>
    <xf numFmtId="0" fontId="52" fillId="0" borderId="0" xfId="0" applyFont="1" applyFill="1" applyBorder="1" applyAlignment="1">
      <alignment vertical="top"/>
    </xf>
    <xf numFmtId="0" fontId="52" fillId="0" borderId="2" xfId="0" applyFont="1" applyFill="1" applyBorder="1" applyAlignment="1">
      <alignment vertical="top"/>
    </xf>
    <xf numFmtId="0" fontId="52" fillId="0" borderId="1" xfId="0" applyFont="1" applyBorder="1" applyAlignment="1">
      <alignment vertical="top"/>
    </xf>
    <xf numFmtId="0" fontId="52" fillId="0" borderId="2" xfId="0" applyFont="1" applyBorder="1" applyAlignment="1">
      <alignmen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30" xfId="0" applyFont="1" applyBorder="1" applyAlignment="1">
      <alignment vertical="top"/>
    </xf>
    <xf numFmtId="0" fontId="52" fillId="0" borderId="31" xfId="0" applyFont="1" applyFill="1" applyBorder="1" applyAlignment="1">
      <alignment vertical="top"/>
    </xf>
    <xf numFmtId="0" fontId="52" fillId="0" borderId="31" xfId="0" applyFont="1" applyBorder="1" applyAlignment="1">
      <alignment vertical="top"/>
    </xf>
    <xf numFmtId="0" fontId="55"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2" fillId="0" borderId="0" xfId="0" applyFont="1" applyBorder="1" applyAlignment="1">
      <alignmen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15" fillId="4" borderId="19" xfId="2" applyNumberFormat="1" applyFont="1" applyFill="1" applyBorder="1" applyAlignment="1">
      <alignment horizontal="center"/>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5" fillId="4" borderId="0" xfId="0" applyFont="1" applyFill="1" applyBorder="1" applyAlignment="1" applyProtection="1">
      <alignment horizontal="center" vertical="top"/>
      <protection locked="0"/>
    </xf>
    <xf numFmtId="0" fontId="5" fillId="4" borderId="4" xfId="0" applyFont="1" applyFill="1" applyBorder="1" applyAlignment="1" applyProtection="1">
      <alignment horizontal="center" vertical="top"/>
      <protection locked="0"/>
    </xf>
    <xf numFmtId="0" fontId="2" fillId="4" borderId="0" xfId="3" applyFont="1" applyFill="1" applyBorder="1" applyAlignment="1">
      <alignment horizontal="center"/>
    </xf>
    <xf numFmtId="0" fontId="24" fillId="4" borderId="0" xfId="0" applyFont="1" applyFill="1" applyBorder="1" applyAlignment="1" applyProtection="1">
      <alignment horizontal="center"/>
      <protection locked="0"/>
    </xf>
    <xf numFmtId="0" fontId="5" fillId="0" borderId="0" xfId="0" applyFont="1" applyFill="1" applyBorder="1" applyAlignment="1">
      <alignment horizontal="left" vertical="top" wrapText="1"/>
    </xf>
    <xf numFmtId="0" fontId="5" fillId="0" borderId="0" xfId="0" applyFont="1" applyFill="1" applyBorder="1" applyAlignment="1">
      <alignment horizontal="justify" vertical="top" wrapText="1"/>
    </xf>
    <xf numFmtId="0" fontId="3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2" fillId="4" borderId="0" xfId="0" applyFont="1" applyFill="1" applyBorder="1" applyAlignment="1">
      <alignment horizontal="left" vertical="top" wrapText="1"/>
    </xf>
    <xf numFmtId="0" fontId="33" fillId="4" borderId="0" xfId="0" applyFont="1" applyFill="1" applyBorder="1" applyAlignment="1">
      <alignment horizontal="left" vertical="top" wrapText="1"/>
    </xf>
    <xf numFmtId="0" fontId="5" fillId="4" borderId="0" xfId="0" applyFont="1" applyFill="1" applyBorder="1" applyAlignment="1">
      <alignment horizontal="left" vertical="top"/>
    </xf>
    <xf numFmtId="0" fontId="35" fillId="0" borderId="0" xfId="0" applyFont="1" applyFill="1" applyBorder="1" applyAlignment="1">
      <alignment horizontal="center" vertical="center" wrapText="1"/>
    </xf>
    <xf numFmtId="0" fontId="2" fillId="4" borderId="4" xfId="0" applyNumberFormat="1" applyFont="1" applyFill="1" applyBorder="1" applyAlignment="1" applyProtection="1">
      <alignment horizontal="left"/>
      <protection locked="0"/>
    </xf>
    <xf numFmtId="0" fontId="26" fillId="7" borderId="11" xfId="3" applyFont="1" applyFill="1" applyBorder="1" applyAlignment="1">
      <alignment horizontal="center" vertical="center"/>
    </xf>
    <xf numFmtId="0" fontId="26" fillId="7" borderId="1" xfId="3" applyFont="1" applyFill="1" applyBorder="1" applyAlignment="1">
      <alignment horizontal="center" vertical="center"/>
    </xf>
    <xf numFmtId="0" fontId="23" fillId="7" borderId="7" xfId="3" applyFont="1" applyFill="1" applyBorder="1" applyAlignment="1">
      <alignment horizontal="center" vertical="center"/>
    </xf>
    <xf numFmtId="0" fontId="23" fillId="7" borderId="0" xfId="3" applyFont="1" applyFill="1" applyBorder="1" applyAlignment="1">
      <alignment horizontal="center" vertical="center"/>
    </xf>
    <xf numFmtId="0" fontId="32" fillId="7" borderId="7" xfId="3" applyFont="1" applyFill="1" applyBorder="1" applyAlignment="1">
      <alignment horizontal="right" vertical="top"/>
    </xf>
    <xf numFmtId="0" fontId="32" fillId="7" borderId="0" xfId="3" applyFont="1" applyFill="1" applyBorder="1" applyAlignment="1">
      <alignment horizontal="right" vertical="top"/>
    </xf>
    <xf numFmtId="0" fontId="23" fillId="7" borderId="6" xfId="3" applyFont="1" applyFill="1" applyBorder="1" applyAlignment="1">
      <alignment horizontal="center" vertical="center"/>
    </xf>
    <xf numFmtId="0" fontId="5" fillId="4" borderId="0" xfId="0" applyFont="1" applyFill="1" applyBorder="1" applyAlignment="1">
      <alignment horizontal="left" vertical="top" wrapText="1"/>
    </xf>
    <xf numFmtId="0" fontId="2" fillId="4" borderId="0" xfId="0" applyFont="1" applyFill="1" applyBorder="1" applyAlignment="1">
      <alignment vertical="top" wrapText="1"/>
    </xf>
    <xf numFmtId="0" fontId="5" fillId="4" borderId="0" xfId="0" applyFont="1" applyFill="1" applyBorder="1" applyAlignment="1">
      <alignment horizontal="justify"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5" fillId="4" borderId="4"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0" xfId="0" applyFont="1" applyFill="1" applyBorder="1" applyAlignment="1" applyProtection="1">
      <alignment horizontal="center"/>
      <protection locked="0"/>
    </xf>
    <xf numFmtId="0" fontId="24" fillId="4" borderId="0" xfId="0" applyFont="1" applyFill="1" applyBorder="1" applyAlignment="1">
      <alignment horizontal="center"/>
    </xf>
    <xf numFmtId="0" fontId="24" fillId="4" borderId="4" xfId="0" applyFont="1" applyFill="1" applyBorder="1" applyAlignment="1">
      <alignment horizontal="center"/>
    </xf>
    <xf numFmtId="0" fontId="25"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 fillId="4" borderId="4" xfId="0" applyFont="1" applyFill="1" applyBorder="1" applyAlignment="1">
      <alignment horizontal="left" vertical="top"/>
    </xf>
    <xf numFmtId="0" fontId="7" fillId="4" borderId="0" xfId="0" applyFont="1" applyFill="1" applyBorder="1" applyAlignment="1" applyProtection="1">
      <alignment horizontal="center" vertical="top" wrapText="1"/>
      <protection locked="0"/>
    </xf>
    <xf numFmtId="0" fontId="5" fillId="4" borderId="4" xfId="0" applyFont="1" applyFill="1" applyBorder="1" applyAlignment="1">
      <alignment horizontal="left" vertical="top" wrapText="1"/>
    </xf>
    <xf numFmtId="0" fontId="24" fillId="0" borderId="0" xfId="0" applyFont="1" applyAlignment="1">
      <alignment horizontal="center"/>
    </xf>
    <xf numFmtId="0" fontId="2" fillId="4" borderId="11" xfId="3" applyFont="1" applyFill="1" applyBorder="1" applyAlignment="1">
      <alignment horizontal="center"/>
    </xf>
    <xf numFmtId="0" fontId="2" fillId="4" borderId="7" xfId="3" applyFont="1" applyFill="1" applyBorder="1" applyAlignment="1">
      <alignment horizontal="center"/>
    </xf>
    <xf numFmtId="0" fontId="2" fillId="4" borderId="8" xfId="3" applyFont="1" applyFill="1" applyBorder="1" applyAlignment="1">
      <alignment horizontal="center"/>
    </xf>
    <xf numFmtId="0" fontId="2" fillId="4" borderId="1" xfId="3" applyFont="1" applyFill="1" applyBorder="1" applyAlignment="1">
      <alignment horizontal="center"/>
    </xf>
    <xf numFmtId="0" fontId="2" fillId="4" borderId="2" xfId="3"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5" xfId="0" applyNumberFormat="1" applyFont="1" applyFill="1" applyBorder="1" applyAlignment="1" applyProtection="1">
      <alignment horizontal="left"/>
      <protection locked="0"/>
    </xf>
    <xf numFmtId="0" fontId="24" fillId="4" borderId="0" xfId="0" applyFont="1" applyFill="1" applyBorder="1" applyAlignment="1">
      <alignment horizontal="left" vertical="top"/>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0"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1"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2" fillId="2" borderId="0" xfId="0" applyFont="1" applyFill="1" applyBorder="1" applyAlignment="1">
      <alignment horizontal="center"/>
    </xf>
    <xf numFmtId="0" fontId="4" fillId="3" borderId="0" xfId="0" applyFont="1" applyFill="1" applyBorder="1" applyAlignment="1">
      <alignment horizontal="left" vertical="top"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3" borderId="0" xfId="0" applyFont="1" applyFill="1" applyBorder="1" applyAlignment="1">
      <alignment horizontal="right" vertical="distributed" wrapText="1"/>
    </xf>
    <xf numFmtId="0" fontId="6" fillId="3" borderId="1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4" borderId="0" xfId="3" applyFont="1" applyFill="1" applyBorder="1" applyAlignment="1" applyProtection="1">
      <alignment horizontal="center"/>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5" fillId="4" borderId="0" xfId="0" applyFont="1" applyFill="1" applyBorder="1" applyAlignment="1" applyProtection="1">
      <alignment horizontal="left" vertical="top"/>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0" fontId="17" fillId="8" borderId="11" xfId="0" applyFont="1" applyFill="1" applyBorder="1" applyAlignment="1">
      <alignment horizontal="center"/>
    </xf>
    <xf numFmtId="0" fontId="17" fillId="8" borderId="7" xfId="0" applyFont="1" applyFill="1" applyBorder="1" applyAlignment="1">
      <alignment horizontal="center"/>
    </xf>
    <xf numFmtId="0" fontId="17" fillId="8" borderId="8" xfId="0" applyFont="1" applyFill="1" applyBorder="1" applyAlignment="1">
      <alignment horizontal="center"/>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37" fontId="17" fillId="8" borderId="16" xfId="4" applyNumberFormat="1" applyFont="1" applyFill="1" applyBorder="1" applyAlignment="1">
      <alignment horizontal="center" vertical="center"/>
    </xf>
    <xf numFmtId="37" fontId="17" fillId="8" borderId="16" xfId="4" applyNumberFormat="1" applyFont="1" applyFill="1" applyBorder="1" applyAlignment="1">
      <alignment horizontal="center" vertical="center" wrapText="1"/>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4" fontId="15" fillId="4" borderId="17" xfId="2" applyNumberFormat="1" applyFont="1" applyFill="1" applyBorder="1" applyAlignment="1">
      <alignment horizontal="center"/>
    </xf>
    <xf numFmtId="4" fontId="15" fillId="4" borderId="19" xfId="2" applyNumberFormat="1" applyFont="1" applyFill="1" applyBorder="1" applyAlignment="1">
      <alignment horizontal="center"/>
    </xf>
    <xf numFmtId="0" fontId="17" fillId="8" borderId="16"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22" fillId="0" borderId="0" xfId="0" applyFont="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center"/>
    </xf>
    <xf numFmtId="0" fontId="9" fillId="4" borderId="10" xfId="0" applyFont="1" applyFill="1" applyBorder="1" applyAlignment="1">
      <alignment horizontal="center"/>
    </xf>
    <xf numFmtId="0" fontId="9" fillId="4" borderId="9" xfId="0" applyFont="1" applyFill="1" applyBorder="1" applyAlignment="1">
      <alignment horizontal="right"/>
    </xf>
    <xf numFmtId="0" fontId="9" fillId="4" borderId="10" xfId="0" applyFont="1" applyFill="1" applyBorder="1" applyAlignment="1">
      <alignment horizontal="right"/>
    </xf>
    <xf numFmtId="0" fontId="5" fillId="4" borderId="0" xfId="0" applyFont="1" applyFill="1" applyBorder="1" applyAlignment="1" applyProtection="1">
      <alignment horizontal="left" vertical="top" wrapText="1"/>
    </xf>
    <xf numFmtId="0" fontId="22" fillId="0" borderId="0" xfId="0" applyFont="1" applyBorder="1" applyAlignment="1">
      <alignment horizontal="center"/>
    </xf>
    <xf numFmtId="0" fontId="17" fillId="8" borderId="16" xfId="3" applyFont="1" applyFill="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0" xfId="0" applyFont="1" applyBorder="1" applyAlignment="1">
      <alignment horizontal="center"/>
    </xf>
    <xf numFmtId="0" fontId="23" fillId="8" borderId="30" xfId="0" applyFont="1" applyFill="1" applyBorder="1" applyAlignment="1">
      <alignment horizontal="center" vertical="center"/>
    </xf>
    <xf numFmtId="0" fontId="23" fillId="8" borderId="31" xfId="0" applyFont="1" applyFill="1" applyBorder="1" applyAlignment="1">
      <alignment horizontal="center" vertical="center"/>
    </xf>
    <xf numFmtId="0" fontId="23" fillId="8" borderId="32" xfId="0" applyFont="1" applyFill="1" applyBorder="1" applyAlignment="1">
      <alignment horizontal="center" vertical="center"/>
    </xf>
    <xf numFmtId="0" fontId="48" fillId="0" borderId="0" xfId="0" applyFont="1" applyAlignment="1">
      <alignment horizontal="left" vertical="top" wrapText="1" readingOrder="1"/>
    </xf>
    <xf numFmtId="0" fontId="23" fillId="8" borderId="25" xfId="0" applyFont="1" applyFill="1" applyBorder="1" applyAlignment="1">
      <alignment horizontal="center" vertical="center"/>
    </xf>
    <xf numFmtId="0" fontId="23" fillId="8" borderId="26" xfId="0" applyFont="1" applyFill="1" applyBorder="1" applyAlignment="1">
      <alignment horizontal="center" vertical="center"/>
    </xf>
    <xf numFmtId="0" fontId="23" fillId="8" borderId="27" xfId="0" applyFont="1" applyFill="1" applyBorder="1" applyAlignment="1">
      <alignment horizontal="center" vertical="center"/>
    </xf>
    <xf numFmtId="0" fontId="23" fillId="8" borderId="28"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29" xfId="0" applyFont="1" applyFill="1" applyBorder="1" applyAlignment="1">
      <alignment horizontal="center" vertical="center"/>
    </xf>
    <xf numFmtId="0" fontId="24" fillId="4" borderId="36"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51" fillId="0" borderId="0" xfId="0" applyFont="1" applyBorder="1" applyAlignment="1">
      <alignment horizontal="center" vertical="top" wrapText="1"/>
    </xf>
    <xf numFmtId="0" fontId="24" fillId="4" borderId="40"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44" xfId="0" applyFont="1" applyBorder="1" applyAlignment="1">
      <alignment horizontal="center" vertical="center" wrapText="1"/>
    </xf>
    <xf numFmtId="0" fontId="47" fillId="0" borderId="9" xfId="0" applyFont="1" applyBorder="1" applyAlignment="1">
      <alignment horizontal="justify" vertical="center" wrapText="1"/>
    </xf>
    <xf numFmtId="0" fontId="46" fillId="0" borderId="10" xfId="0" applyFont="1" applyBorder="1" applyAlignment="1">
      <alignment horizontal="justify" vertical="center" wrapText="1"/>
    </xf>
    <xf numFmtId="0" fontId="24" fillId="4" borderId="17" xfId="0" applyFont="1" applyFill="1" applyBorder="1" applyAlignment="1">
      <alignment horizontal="center" wrapText="1"/>
    </xf>
    <xf numFmtId="0" fontId="46" fillId="0" borderId="18" xfId="0" applyFont="1" applyBorder="1" applyAlignment="1">
      <alignment horizontal="center" wrapText="1"/>
    </xf>
    <xf numFmtId="0" fontId="46" fillId="0" borderId="19" xfId="0" applyFont="1" applyBorder="1" applyAlignment="1">
      <alignment horizontal="center" wrapText="1"/>
    </xf>
    <xf numFmtId="9" fontId="24" fillId="0" borderId="17" xfId="0" applyNumberFormat="1" applyFont="1" applyBorder="1" applyAlignment="1">
      <alignment horizontal="center"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47" fillId="0" borderId="9" xfId="0" applyFont="1" applyBorder="1" applyAlignment="1">
      <alignment horizontal="left" vertical="top" wrapText="1"/>
    </xf>
    <xf numFmtId="0" fontId="46" fillId="0" borderId="10" xfId="0" applyFont="1" applyBorder="1" applyAlignment="1">
      <alignment horizontal="left" vertical="top"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0" borderId="0" xfId="0" applyFont="1" applyBorder="1" applyAlignment="1">
      <alignment horizontal="left"/>
    </xf>
    <xf numFmtId="0" fontId="24" fillId="0" borderId="0" xfId="0" applyFont="1" applyAlignment="1">
      <alignment horizontal="left"/>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3" fillId="16" borderId="17" xfId="3" applyFont="1" applyFill="1" applyBorder="1" applyAlignment="1" applyProtection="1">
      <alignment horizontal="center" vertical="center"/>
      <protection locked="0"/>
    </xf>
    <xf numFmtId="0" fontId="23" fillId="16" borderId="18" xfId="3" applyFont="1" applyFill="1" applyBorder="1" applyAlignment="1" applyProtection="1">
      <alignment horizontal="center" vertical="center"/>
      <protection locked="0"/>
    </xf>
    <xf numFmtId="0" fontId="23" fillId="16" borderId="19" xfId="3" applyFont="1" applyFill="1" applyBorder="1" applyAlignment="1" applyProtection="1">
      <alignment horizontal="center" vertical="center"/>
      <protection locked="0"/>
    </xf>
    <xf numFmtId="0" fontId="25" fillId="4" borderId="0" xfId="0" applyFont="1" applyFill="1" applyBorder="1" applyAlignment="1" applyProtection="1">
      <alignment horizontal="center" vertical="center"/>
    </xf>
    <xf numFmtId="0" fontId="2" fillId="16" borderId="0" xfId="3" applyFont="1" applyFill="1" applyBorder="1" applyAlignment="1" applyProtection="1">
      <alignment horizontal="center"/>
      <protection locked="0"/>
    </xf>
    <xf numFmtId="0" fontId="2" fillId="16" borderId="4" xfId="3" applyFont="1" applyFill="1" applyBorder="1" applyAlignment="1" applyProtection="1">
      <alignment horizontal="center"/>
      <protection locked="0"/>
    </xf>
    <xf numFmtId="0" fontId="24"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4" fillId="4" borderId="0" xfId="0" applyFont="1" applyFill="1" applyBorder="1" applyAlignment="1" applyProtection="1">
      <alignment wrapText="1"/>
      <protection locked="0"/>
    </xf>
    <xf numFmtId="0" fontId="24" fillId="4" borderId="19"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13" fillId="0" borderId="19" xfId="0" applyFont="1" applyBorder="1" applyAlignment="1">
      <alignment horizontal="center" vertical="center" wrapText="1"/>
    </xf>
    <xf numFmtId="0" fontId="24" fillId="4" borderId="42"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0" borderId="0" xfId="0" applyFont="1" applyAlignment="1">
      <alignment horizontal="center" wrapText="1"/>
    </xf>
    <xf numFmtId="0" fontId="52" fillId="0" borderId="1"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1" xfId="0" applyFont="1" applyBorder="1" applyAlignment="1">
      <alignment horizontal="left" vertical="top" wrapText="1"/>
    </xf>
    <xf numFmtId="0" fontId="52" fillId="0" borderId="2" xfId="0" applyFont="1" applyBorder="1" applyAlignment="1">
      <alignment horizontal="left" vertical="top" wrapText="1"/>
    </xf>
    <xf numFmtId="0" fontId="52" fillId="0" borderId="3" xfId="0" applyFont="1" applyFill="1" applyBorder="1" applyAlignment="1">
      <alignment horizontal="left" vertical="top" wrapText="1"/>
    </xf>
    <xf numFmtId="0" fontId="52" fillId="0" borderId="4" xfId="0" applyFont="1" applyFill="1" applyBorder="1" applyAlignment="1">
      <alignment horizontal="left" vertical="top" wrapText="1"/>
    </xf>
    <xf numFmtId="0" fontId="52" fillId="0" borderId="5" xfId="0" applyFont="1" applyFill="1" applyBorder="1" applyAlignment="1">
      <alignment horizontal="left" vertical="top" wrapText="1"/>
    </xf>
    <xf numFmtId="0" fontId="52" fillId="0" borderId="3" xfId="0" applyFont="1" applyBorder="1" applyAlignment="1">
      <alignment horizontal="left" vertical="top" wrapText="1"/>
    </xf>
    <xf numFmtId="0" fontId="52" fillId="0" borderId="5" xfId="0" applyFont="1" applyBorder="1" applyAlignment="1">
      <alignment horizontal="left" vertical="top" wrapText="1"/>
    </xf>
    <xf numFmtId="0" fontId="54" fillId="0" borderId="46" xfId="0" applyFont="1" applyFill="1" applyBorder="1" applyAlignment="1">
      <alignment horizontal="center" vertical="top" wrapText="1" readingOrder="1"/>
    </xf>
    <xf numFmtId="0" fontId="54" fillId="0" borderId="46" xfId="0" applyFont="1" applyBorder="1" applyAlignment="1">
      <alignment horizontal="center" vertical="top" wrapText="1" readingOrder="1"/>
    </xf>
    <xf numFmtId="0" fontId="54" fillId="0" borderId="47" xfId="0" applyFont="1" applyBorder="1" applyAlignment="1">
      <alignment horizontal="center" vertical="top" wrapText="1" readingOrder="1"/>
    </xf>
    <xf numFmtId="0" fontId="53" fillId="0" borderId="0" xfId="0" applyFont="1" applyAlignment="1">
      <alignment horizontal="left" vertical="top"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FFCC"/>
      <color rgb="FF009900"/>
      <color rgb="FFFFCC00"/>
      <color rgb="FFFFCC99"/>
      <color rgb="FFCCFF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9</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2200275</xdr:colOff>
      <xdr:row>8</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1552575</xdr:colOff>
      <xdr:row>9</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3"/>
  <sheetViews>
    <sheetView zoomScalePageLayoutView="80" workbookViewId="0">
      <selection activeCell="H76" sqref="H76"/>
    </sheetView>
  </sheetViews>
  <sheetFormatPr baseColWidth="10" defaultColWidth="11.44140625" defaultRowHeight="11.4"/>
  <cols>
    <col min="1" max="1" width="4.88671875" style="118" customWidth="1"/>
    <col min="2" max="2" width="27.5546875" style="119" customWidth="1"/>
    <col min="3" max="3" width="37.88671875" style="118" customWidth="1"/>
    <col min="4" max="5" width="21" style="118" customWidth="1"/>
    <col min="6" max="6" width="11" style="120" customWidth="1"/>
    <col min="7" max="7" width="27.5546875" style="118" customWidth="1"/>
    <col min="8" max="8" width="24" style="118" customWidth="1"/>
    <col min="9" max="9" width="18" style="118" customWidth="1"/>
    <col min="10" max="10" width="18.33203125" style="118" customWidth="1"/>
    <col min="11" max="11" width="11" style="92" customWidth="1"/>
    <col min="12" max="12" width="1.6640625" style="117" customWidth="1"/>
    <col min="13" max="16384" width="11.44140625" style="118"/>
  </cols>
  <sheetData>
    <row r="1" spans="1:12" ht="14.1" customHeight="1">
      <c r="B1" s="121"/>
      <c r="C1" s="575" t="s">
        <v>1016</v>
      </c>
      <c r="D1" s="575"/>
      <c r="E1" s="575"/>
      <c r="F1" s="575"/>
      <c r="G1" s="575"/>
      <c r="H1" s="575"/>
      <c r="I1" s="575"/>
      <c r="J1" s="121"/>
      <c r="K1" s="121"/>
      <c r="L1" s="119"/>
    </row>
    <row r="2" spans="1:12" ht="14.1" customHeight="1">
      <c r="B2" s="121"/>
      <c r="C2" s="581" t="s">
        <v>0</v>
      </c>
      <c r="D2" s="581"/>
      <c r="E2" s="581"/>
      <c r="F2" s="581"/>
      <c r="G2" s="581"/>
      <c r="H2" s="581"/>
      <c r="I2" s="581"/>
      <c r="J2" s="121"/>
      <c r="K2" s="121"/>
    </row>
    <row r="3" spans="1:12" ht="14.1" customHeight="1">
      <c r="B3" s="121"/>
      <c r="C3" s="575" t="s">
        <v>1144</v>
      </c>
      <c r="D3" s="575"/>
      <c r="E3" s="575"/>
      <c r="F3" s="575"/>
      <c r="G3" s="575"/>
      <c r="H3" s="575"/>
      <c r="I3" s="575"/>
      <c r="J3" s="121"/>
      <c r="K3" s="121"/>
    </row>
    <row r="4" spans="1:12" ht="14.1" customHeight="1">
      <c r="B4" s="121"/>
      <c r="C4" s="575"/>
      <c r="D4" s="575"/>
      <c r="E4" s="575"/>
      <c r="F4" s="575"/>
      <c r="G4" s="575"/>
      <c r="H4" s="575"/>
      <c r="I4" s="575"/>
      <c r="J4" s="121"/>
      <c r="K4" s="121"/>
    </row>
    <row r="5" spans="1:12" ht="14.1" customHeight="1">
      <c r="B5" s="122"/>
      <c r="C5" s="582" t="s">
        <v>1</v>
      </c>
      <c r="D5" s="582"/>
      <c r="E5" s="582"/>
      <c r="F5" s="582"/>
      <c r="G5" s="582"/>
      <c r="H5" s="582"/>
      <c r="I5" s="582"/>
      <c r="J5" s="122"/>
      <c r="K5" s="122"/>
    </row>
    <row r="6" spans="1:12" ht="20.100000000000001" customHeight="1">
      <c r="A6" s="278"/>
      <c r="B6" s="124" t="s">
        <v>4</v>
      </c>
      <c r="C6" s="587" t="s">
        <v>446</v>
      </c>
      <c r="D6" s="587"/>
      <c r="E6" s="587"/>
      <c r="F6" s="587"/>
      <c r="G6" s="587"/>
      <c r="H6" s="587"/>
      <c r="I6" s="587"/>
      <c r="J6" s="587"/>
      <c r="K6" s="152"/>
    </row>
    <row r="7" spans="1:12" ht="3" customHeight="1">
      <c r="A7" s="122"/>
      <c r="B7" s="122"/>
      <c r="C7" s="122"/>
      <c r="D7" s="122"/>
      <c r="E7" s="122"/>
      <c r="F7" s="125"/>
      <c r="G7" s="122"/>
      <c r="H7" s="122"/>
      <c r="I7" s="122"/>
      <c r="J7" s="122"/>
      <c r="K7" s="118"/>
      <c r="L7" s="119"/>
    </row>
    <row r="8" spans="1:12" ht="3" customHeight="1">
      <c r="A8" s="122"/>
      <c r="B8" s="122"/>
      <c r="C8" s="122"/>
      <c r="D8" s="122"/>
      <c r="E8" s="122"/>
      <c r="F8" s="125"/>
      <c r="G8" s="122"/>
      <c r="H8" s="122"/>
      <c r="I8" s="122"/>
      <c r="J8" s="122"/>
    </row>
    <row r="9" spans="1:12" s="128" customFormat="1" ht="15" customHeight="1">
      <c r="A9" s="588"/>
      <c r="B9" s="590" t="s">
        <v>77</v>
      </c>
      <c r="C9" s="590"/>
      <c r="D9" s="311"/>
      <c r="E9" s="311"/>
      <c r="F9" s="592"/>
      <c r="G9" s="590" t="s">
        <v>77</v>
      </c>
      <c r="H9" s="590"/>
      <c r="I9" s="311"/>
      <c r="J9" s="311"/>
      <c r="K9" s="126"/>
      <c r="L9" s="127"/>
    </row>
    <row r="10" spans="1:12" s="128" customFormat="1" ht="15" customHeight="1">
      <c r="A10" s="589"/>
      <c r="B10" s="591"/>
      <c r="C10" s="591"/>
      <c r="D10" s="129" t="s">
        <v>1081</v>
      </c>
      <c r="E10" s="129" t="s">
        <v>1082</v>
      </c>
      <c r="F10" s="593"/>
      <c r="G10" s="591"/>
      <c r="H10" s="591"/>
      <c r="I10" s="129" t="s">
        <v>1081</v>
      </c>
      <c r="J10" s="129" t="s">
        <v>1082</v>
      </c>
      <c r="K10" s="130"/>
      <c r="L10" s="127"/>
    </row>
    <row r="11" spans="1:12" ht="3" customHeight="1">
      <c r="A11" s="131"/>
      <c r="B11" s="122"/>
      <c r="C11" s="122"/>
      <c r="D11" s="122"/>
      <c r="E11" s="122"/>
      <c r="F11" s="125"/>
      <c r="G11" s="122"/>
      <c r="H11" s="122"/>
      <c r="I11" s="122"/>
      <c r="J11" s="122"/>
      <c r="K11" s="132"/>
      <c r="L11" s="119"/>
    </row>
    <row r="12" spans="1:12" ht="3" customHeight="1">
      <c r="A12" s="131"/>
      <c r="B12" s="122"/>
      <c r="C12" s="122"/>
      <c r="D12" s="122"/>
      <c r="E12" s="122"/>
      <c r="F12" s="125"/>
      <c r="G12" s="122"/>
      <c r="H12" s="122"/>
      <c r="I12" s="122"/>
      <c r="J12" s="122"/>
      <c r="K12" s="132"/>
    </row>
    <row r="13" spans="1:12" ht="12">
      <c r="A13" s="133"/>
      <c r="B13" s="583" t="s">
        <v>6</v>
      </c>
      <c r="C13" s="583"/>
      <c r="D13" s="134"/>
      <c r="E13" s="135"/>
      <c r="G13" s="583" t="s">
        <v>7</v>
      </c>
      <c r="H13" s="583"/>
      <c r="I13" s="136"/>
      <c r="J13" s="136"/>
      <c r="K13" s="132"/>
    </row>
    <row r="14" spans="1:12" ht="5.0999999999999996" customHeight="1">
      <c r="A14" s="133"/>
      <c r="B14" s="137"/>
      <c r="C14" s="136"/>
      <c r="D14" s="138"/>
      <c r="E14" s="138"/>
      <c r="G14" s="137"/>
      <c r="H14" s="136"/>
      <c r="I14" s="139"/>
      <c r="J14" s="139"/>
      <c r="K14" s="132"/>
    </row>
    <row r="15" spans="1:12">
      <c r="A15" s="133"/>
      <c r="B15" s="584" t="s">
        <v>8</v>
      </c>
      <c r="C15" s="584"/>
      <c r="D15" s="138"/>
      <c r="E15" s="138"/>
      <c r="G15" s="584" t="s">
        <v>9</v>
      </c>
      <c r="H15" s="584"/>
      <c r="I15" s="138"/>
      <c r="J15" s="138"/>
      <c r="K15" s="385"/>
    </row>
    <row r="16" spans="1:12" ht="5.0999999999999996" customHeight="1">
      <c r="A16" s="133"/>
      <c r="B16" s="140"/>
      <c r="C16" s="141"/>
      <c r="D16" s="138"/>
      <c r="E16" s="138"/>
      <c r="G16" s="140"/>
      <c r="H16" s="141"/>
      <c r="I16" s="138"/>
      <c r="J16" s="138"/>
      <c r="K16" s="385"/>
    </row>
    <row r="17" spans="1:11" ht="12" customHeight="1">
      <c r="A17" s="133"/>
      <c r="B17" s="577" t="s">
        <v>1150</v>
      </c>
      <c r="C17" s="577"/>
      <c r="D17" s="349">
        <v>5071152.18</v>
      </c>
      <c r="E17" s="349">
        <v>1000945.22</v>
      </c>
      <c r="F17" s="354">
        <f t="shared" ref="F17:F23" si="0">+D17-E17</f>
        <v>4070206.96</v>
      </c>
      <c r="G17" s="577" t="s">
        <v>1155</v>
      </c>
      <c r="H17" s="577"/>
      <c r="I17" s="349">
        <f>140062.59+2637501.61</f>
        <v>2777564.1999999997</v>
      </c>
      <c r="J17" s="349">
        <f>1890202.09+2453014.19</f>
        <v>4343216.28</v>
      </c>
      <c r="K17" s="386">
        <f t="shared" ref="K17:K64" si="1">+I17-J17</f>
        <v>-1565652.0800000005</v>
      </c>
    </row>
    <row r="18" spans="1:11" ht="12" customHeight="1">
      <c r="A18" s="133"/>
      <c r="B18" s="577" t="s">
        <v>1151</v>
      </c>
      <c r="C18" s="577"/>
      <c r="D18" s="349">
        <v>5208345.2699999996</v>
      </c>
      <c r="E18" s="349">
        <v>5185157.25</v>
      </c>
      <c r="F18" s="354">
        <f t="shared" si="0"/>
        <v>23188.019999999553</v>
      </c>
      <c r="G18" s="577" t="s">
        <v>13</v>
      </c>
      <c r="H18" s="577"/>
      <c r="I18" s="349">
        <v>0</v>
      </c>
      <c r="J18" s="349">
        <v>0</v>
      </c>
      <c r="K18" s="386">
        <f t="shared" si="1"/>
        <v>0</v>
      </c>
    </row>
    <row r="19" spans="1:11" ht="12" customHeight="1">
      <c r="A19" s="133"/>
      <c r="B19" s="577" t="s">
        <v>14</v>
      </c>
      <c r="C19" s="577"/>
      <c r="D19" s="349">
        <v>0</v>
      </c>
      <c r="E19" s="349">
        <v>4000</v>
      </c>
      <c r="F19" s="354">
        <f t="shared" si="0"/>
        <v>-4000</v>
      </c>
      <c r="G19" s="577" t="s">
        <v>15</v>
      </c>
      <c r="H19" s="577"/>
      <c r="I19" s="349">
        <v>0</v>
      </c>
      <c r="J19" s="349">
        <v>0</v>
      </c>
      <c r="K19" s="386">
        <f t="shared" si="1"/>
        <v>0</v>
      </c>
    </row>
    <row r="20" spans="1:11">
      <c r="A20" s="133"/>
      <c r="B20" s="577" t="s">
        <v>16</v>
      </c>
      <c r="C20" s="577"/>
      <c r="D20" s="349">
        <v>0</v>
      </c>
      <c r="E20" s="349">
        <v>0</v>
      </c>
      <c r="F20" s="354">
        <f t="shared" si="0"/>
        <v>0</v>
      </c>
      <c r="G20" s="577" t="s">
        <v>17</v>
      </c>
      <c r="H20" s="577"/>
      <c r="I20" s="349">
        <v>0</v>
      </c>
      <c r="J20" s="349">
        <v>0</v>
      </c>
      <c r="K20" s="386">
        <f t="shared" si="1"/>
        <v>0</v>
      </c>
    </row>
    <row r="21" spans="1:11">
      <c r="A21" s="133"/>
      <c r="B21" s="577" t="s">
        <v>18</v>
      </c>
      <c r="C21" s="577"/>
      <c r="D21" s="349">
        <v>0</v>
      </c>
      <c r="E21" s="349">
        <v>0</v>
      </c>
      <c r="F21" s="354">
        <f t="shared" si="0"/>
        <v>0</v>
      </c>
      <c r="G21" s="577" t="s">
        <v>19</v>
      </c>
      <c r="H21" s="577"/>
      <c r="I21" s="349">
        <v>0</v>
      </c>
      <c r="J21" s="349">
        <v>0</v>
      </c>
      <c r="K21" s="386">
        <f t="shared" si="1"/>
        <v>0</v>
      </c>
    </row>
    <row r="22" spans="1:11" ht="25.5" customHeight="1">
      <c r="A22" s="133"/>
      <c r="B22" s="577" t="s">
        <v>20</v>
      </c>
      <c r="C22" s="577"/>
      <c r="D22" s="349">
        <v>0</v>
      </c>
      <c r="E22" s="349">
        <v>0</v>
      </c>
      <c r="F22" s="354">
        <f t="shared" si="0"/>
        <v>0</v>
      </c>
      <c r="G22" s="578" t="s">
        <v>21</v>
      </c>
      <c r="H22" s="578"/>
      <c r="I22" s="349">
        <v>0</v>
      </c>
      <c r="J22" s="349">
        <v>0</v>
      </c>
      <c r="K22" s="386">
        <f t="shared" si="1"/>
        <v>0</v>
      </c>
    </row>
    <row r="23" spans="1:11">
      <c r="A23" s="133"/>
      <c r="B23" s="577" t="s">
        <v>22</v>
      </c>
      <c r="C23" s="577"/>
      <c r="D23" s="349">
        <v>0</v>
      </c>
      <c r="E23" s="349">
        <v>0</v>
      </c>
      <c r="F23" s="354">
        <f t="shared" si="0"/>
        <v>0</v>
      </c>
      <c r="G23" s="577" t="s">
        <v>23</v>
      </c>
      <c r="H23" s="577"/>
      <c r="I23" s="349">
        <v>0</v>
      </c>
      <c r="J23" s="349">
        <v>0</v>
      </c>
      <c r="K23" s="386">
        <f t="shared" si="1"/>
        <v>0</v>
      </c>
    </row>
    <row r="24" spans="1:11">
      <c r="A24" s="133"/>
      <c r="B24" s="301"/>
      <c r="C24" s="302"/>
      <c r="D24" s="350"/>
      <c r="E24" s="350"/>
      <c r="F24" s="354"/>
      <c r="G24" s="577" t="s">
        <v>24</v>
      </c>
      <c r="H24" s="577"/>
      <c r="I24" s="349">
        <v>0</v>
      </c>
      <c r="J24" s="349">
        <v>0</v>
      </c>
      <c r="K24" s="386">
        <f t="shared" si="1"/>
        <v>0</v>
      </c>
    </row>
    <row r="25" spans="1:11" ht="12">
      <c r="A25" s="144"/>
      <c r="B25" s="579" t="s">
        <v>25</v>
      </c>
      <c r="C25" s="579"/>
      <c r="D25" s="351">
        <f>SUM(D17:D23)</f>
        <v>10279497.449999999</v>
      </c>
      <c r="E25" s="351">
        <f>SUM(E17:E23)</f>
        <v>6190102.4699999997</v>
      </c>
      <c r="F25" s="354">
        <f>+D25-E25</f>
        <v>4089394.9799999995</v>
      </c>
      <c r="G25" s="304"/>
      <c r="H25" s="305"/>
      <c r="I25" s="352"/>
      <c r="J25" s="352"/>
      <c r="K25" s="386">
        <f t="shared" si="1"/>
        <v>0</v>
      </c>
    </row>
    <row r="26" spans="1:11" ht="12">
      <c r="A26" s="144"/>
      <c r="B26" s="304"/>
      <c r="C26" s="306"/>
      <c r="D26" s="352"/>
      <c r="E26" s="352"/>
      <c r="F26" s="355"/>
      <c r="G26" s="579" t="s">
        <v>26</v>
      </c>
      <c r="H26" s="579"/>
      <c r="I26" s="351">
        <f>SUM(I17:I24)</f>
        <v>2777564.1999999997</v>
      </c>
      <c r="J26" s="351">
        <f>SUM(J17:J24)</f>
        <v>4343216.28</v>
      </c>
      <c r="K26" s="386">
        <f t="shared" si="1"/>
        <v>-1565652.0800000005</v>
      </c>
    </row>
    <row r="27" spans="1:11">
      <c r="A27" s="133"/>
      <c r="B27" s="301"/>
      <c r="C27" s="301"/>
      <c r="D27" s="350"/>
      <c r="E27" s="350"/>
      <c r="F27" s="354"/>
      <c r="G27" s="307"/>
      <c r="H27" s="302"/>
      <c r="I27" s="350"/>
      <c r="J27" s="350"/>
      <c r="K27" s="386">
        <f t="shared" si="1"/>
        <v>0</v>
      </c>
    </row>
    <row r="28" spans="1:11">
      <c r="A28" s="133"/>
      <c r="B28" s="579" t="s">
        <v>27</v>
      </c>
      <c r="C28" s="579"/>
      <c r="D28" s="353"/>
      <c r="E28" s="353"/>
      <c r="F28" s="354"/>
      <c r="G28" s="579" t="s">
        <v>28</v>
      </c>
      <c r="H28" s="579"/>
      <c r="I28" s="353"/>
      <c r="J28" s="353"/>
      <c r="K28" s="386">
        <f t="shared" si="1"/>
        <v>0</v>
      </c>
    </row>
    <row r="29" spans="1:11">
      <c r="A29" s="133"/>
      <c r="B29" s="301"/>
      <c r="C29" s="301"/>
      <c r="D29" s="350"/>
      <c r="E29" s="350"/>
      <c r="F29" s="354"/>
      <c r="G29" s="301"/>
      <c r="H29" s="302"/>
      <c r="I29" s="350"/>
      <c r="J29" s="350"/>
      <c r="K29" s="386">
        <f t="shared" si="1"/>
        <v>0</v>
      </c>
    </row>
    <row r="30" spans="1:11" ht="12" customHeight="1">
      <c r="A30" s="133"/>
      <c r="B30" s="577" t="s">
        <v>29</v>
      </c>
      <c r="C30" s="577"/>
      <c r="D30" s="349">
        <v>0</v>
      </c>
      <c r="E30" s="349"/>
      <c r="F30" s="354">
        <f t="shared" ref="F30:F38" si="2">+D30-E30</f>
        <v>0</v>
      </c>
      <c r="G30" s="577" t="s">
        <v>30</v>
      </c>
      <c r="H30" s="577"/>
      <c r="I30" s="349">
        <v>0</v>
      </c>
      <c r="J30" s="349">
        <v>0</v>
      </c>
      <c r="K30" s="386">
        <f t="shared" si="1"/>
        <v>0</v>
      </c>
    </row>
    <row r="31" spans="1:11" ht="12" customHeight="1">
      <c r="A31" s="133"/>
      <c r="B31" s="577" t="s">
        <v>31</v>
      </c>
      <c r="C31" s="577"/>
      <c r="D31" s="349">
        <v>0</v>
      </c>
      <c r="E31" s="349">
        <v>0</v>
      </c>
      <c r="F31" s="354">
        <f t="shared" si="2"/>
        <v>0</v>
      </c>
      <c r="G31" s="577" t="s">
        <v>32</v>
      </c>
      <c r="H31" s="577"/>
      <c r="I31" s="349">
        <v>0</v>
      </c>
      <c r="J31" s="349">
        <v>0</v>
      </c>
      <c r="K31" s="386">
        <f t="shared" si="1"/>
        <v>0</v>
      </c>
    </row>
    <row r="32" spans="1:11" ht="12" customHeight="1">
      <c r="A32" s="133"/>
      <c r="B32" s="577" t="s">
        <v>1153</v>
      </c>
      <c r="C32" s="577"/>
      <c r="D32" s="349">
        <v>8540650</v>
      </c>
      <c r="E32" s="349">
        <v>45652591.640000001</v>
      </c>
      <c r="F32" s="354">
        <f t="shared" si="2"/>
        <v>-37111941.640000001</v>
      </c>
      <c r="G32" s="577" t="s">
        <v>34</v>
      </c>
      <c r="H32" s="577"/>
      <c r="I32" s="349">
        <v>0</v>
      </c>
      <c r="J32" s="349">
        <v>0</v>
      </c>
      <c r="K32" s="386">
        <f t="shared" si="1"/>
        <v>0</v>
      </c>
    </row>
    <row r="33" spans="1:13">
      <c r="A33" s="133"/>
      <c r="B33" s="577" t="s">
        <v>1152</v>
      </c>
      <c r="C33" s="577"/>
      <c r="D33" s="349">
        <v>8732924.4700000007</v>
      </c>
      <c r="E33" s="349">
        <v>8078739.9500000002</v>
      </c>
      <c r="F33" s="354">
        <f t="shared" si="2"/>
        <v>654184.52000000048</v>
      </c>
      <c r="G33" s="577" t="s">
        <v>36</v>
      </c>
      <c r="H33" s="577"/>
      <c r="I33" s="349">
        <v>0</v>
      </c>
      <c r="J33" s="349">
        <v>0</v>
      </c>
      <c r="K33" s="386">
        <f t="shared" si="1"/>
        <v>0</v>
      </c>
    </row>
    <row r="34" spans="1:13" ht="26.25" customHeight="1">
      <c r="A34" s="133"/>
      <c r="B34" s="577" t="s">
        <v>1145</v>
      </c>
      <c r="C34" s="577"/>
      <c r="D34" s="349">
        <v>0</v>
      </c>
      <c r="E34" s="349">
        <v>0</v>
      </c>
      <c r="F34" s="354">
        <f t="shared" si="2"/>
        <v>0</v>
      </c>
      <c r="G34" s="578" t="s">
        <v>38</v>
      </c>
      <c r="H34" s="578"/>
      <c r="I34" s="349">
        <v>0</v>
      </c>
      <c r="J34" s="349">
        <v>0</v>
      </c>
      <c r="K34" s="386">
        <f t="shared" si="1"/>
        <v>0</v>
      </c>
    </row>
    <row r="35" spans="1:13" ht="12" customHeight="1">
      <c r="A35" s="133"/>
      <c r="B35" s="577" t="s">
        <v>39</v>
      </c>
      <c r="C35" s="577"/>
      <c r="D35" s="349">
        <v>0</v>
      </c>
      <c r="E35" s="349">
        <v>0</v>
      </c>
      <c r="F35" s="354">
        <f t="shared" si="2"/>
        <v>0</v>
      </c>
      <c r="G35" s="577" t="s">
        <v>40</v>
      </c>
      <c r="H35" s="577"/>
      <c r="I35" s="349">
        <v>0</v>
      </c>
      <c r="J35" s="349">
        <v>0</v>
      </c>
      <c r="K35" s="386">
        <f t="shared" si="1"/>
        <v>0</v>
      </c>
    </row>
    <row r="36" spans="1:13">
      <c r="A36" s="133"/>
      <c r="B36" s="577" t="s">
        <v>1154</v>
      </c>
      <c r="C36" s="577"/>
      <c r="D36" s="349">
        <v>250273.36</v>
      </c>
      <c r="E36" s="349">
        <v>0</v>
      </c>
      <c r="F36" s="354">
        <f t="shared" si="2"/>
        <v>250273.36</v>
      </c>
      <c r="G36" s="301"/>
      <c r="H36" s="302"/>
      <c r="I36" s="350"/>
      <c r="J36" s="350"/>
      <c r="K36" s="386">
        <f t="shared" si="1"/>
        <v>0</v>
      </c>
    </row>
    <row r="37" spans="1:13" ht="12" customHeight="1">
      <c r="A37" s="133"/>
      <c r="B37" s="577" t="s">
        <v>42</v>
      </c>
      <c r="C37" s="577"/>
      <c r="D37" s="349">
        <v>0</v>
      </c>
      <c r="E37" s="349">
        <v>0</v>
      </c>
      <c r="F37" s="354">
        <f t="shared" si="2"/>
        <v>0</v>
      </c>
      <c r="G37" s="579" t="s">
        <v>43</v>
      </c>
      <c r="H37" s="579"/>
      <c r="I37" s="351">
        <f>SUM(I30:I35)</f>
        <v>0</v>
      </c>
      <c r="J37" s="351">
        <f>SUM(J30:J35)</f>
        <v>0</v>
      </c>
      <c r="K37" s="386">
        <f t="shared" si="1"/>
        <v>0</v>
      </c>
    </row>
    <row r="38" spans="1:13" ht="12">
      <c r="A38" s="133"/>
      <c r="B38" s="577" t="s">
        <v>44</v>
      </c>
      <c r="C38" s="577"/>
      <c r="D38" s="349">
        <v>0</v>
      </c>
      <c r="E38" s="349">
        <v>0</v>
      </c>
      <c r="F38" s="354">
        <f t="shared" si="2"/>
        <v>0</v>
      </c>
      <c r="G38" s="304"/>
      <c r="H38" s="306"/>
      <c r="I38" s="352"/>
      <c r="J38" s="352"/>
      <c r="K38" s="386">
        <f t="shared" si="1"/>
        <v>0</v>
      </c>
    </row>
    <row r="39" spans="1:13" ht="12">
      <c r="A39" s="133"/>
      <c r="B39" s="301"/>
      <c r="C39" s="302"/>
      <c r="D39" s="350"/>
      <c r="E39" s="350"/>
      <c r="F39" s="354"/>
      <c r="G39" s="579" t="s">
        <v>169</v>
      </c>
      <c r="H39" s="579"/>
      <c r="I39" s="351">
        <f>I26+I37</f>
        <v>2777564.1999999997</v>
      </c>
      <c r="J39" s="351">
        <f>J26+J37</f>
        <v>4343216.28</v>
      </c>
      <c r="K39" s="386">
        <f t="shared" si="1"/>
        <v>-1565652.0800000005</v>
      </c>
      <c r="M39" s="329"/>
    </row>
    <row r="40" spans="1:13" ht="12" customHeight="1">
      <c r="A40" s="144"/>
      <c r="B40" s="579" t="s">
        <v>46</v>
      </c>
      <c r="C40" s="579"/>
      <c r="D40" s="351">
        <f>SUM(D30:D38)</f>
        <v>17523847.829999998</v>
      </c>
      <c r="E40" s="351">
        <f>SUM(E30:E38)</f>
        <v>53731331.590000004</v>
      </c>
      <c r="F40" s="354">
        <f>+D40-E40</f>
        <v>-36207483.760000005</v>
      </c>
      <c r="G40" s="304"/>
      <c r="H40" s="308"/>
      <c r="I40" s="352"/>
      <c r="J40" s="352"/>
      <c r="K40" s="386">
        <f t="shared" si="1"/>
        <v>0</v>
      </c>
    </row>
    <row r="41" spans="1:13" ht="12" customHeight="1">
      <c r="A41" s="133"/>
      <c r="B41" s="301"/>
      <c r="C41" s="304"/>
      <c r="D41" s="350"/>
      <c r="E41" s="350"/>
      <c r="F41" s="354"/>
      <c r="G41" s="580" t="s">
        <v>47</v>
      </c>
      <c r="H41" s="580"/>
      <c r="I41" s="350"/>
      <c r="J41" s="350"/>
      <c r="K41" s="386">
        <f t="shared" si="1"/>
        <v>0</v>
      </c>
    </row>
    <row r="42" spans="1:13" ht="12">
      <c r="A42" s="133"/>
      <c r="B42" s="579" t="s">
        <v>170</v>
      </c>
      <c r="C42" s="579"/>
      <c r="D42" s="351">
        <f>D25+D40</f>
        <v>27803345.279999997</v>
      </c>
      <c r="E42" s="351">
        <f>E25+E40</f>
        <v>59921434.060000002</v>
      </c>
      <c r="F42" s="354">
        <f>+D42-E42</f>
        <v>-32118088.780000005</v>
      </c>
      <c r="G42" s="304"/>
      <c r="H42" s="308"/>
      <c r="I42" s="350"/>
      <c r="J42" s="350"/>
      <c r="K42" s="386">
        <f t="shared" si="1"/>
        <v>0</v>
      </c>
    </row>
    <row r="43" spans="1:13" ht="12" customHeight="1">
      <c r="A43" s="133"/>
      <c r="B43" s="301"/>
      <c r="C43" s="301"/>
      <c r="D43" s="303"/>
      <c r="E43" s="303"/>
      <c r="F43" s="300"/>
      <c r="G43" s="579" t="s">
        <v>49</v>
      </c>
      <c r="H43" s="579"/>
      <c r="I43" s="351">
        <f>SUM(I45:I47)</f>
        <v>9294807.6799999997</v>
      </c>
      <c r="J43" s="351">
        <f>SUM(J45:J47)</f>
        <v>9294807.6799999997</v>
      </c>
      <c r="K43" s="386">
        <f t="shared" si="1"/>
        <v>0</v>
      </c>
    </row>
    <row r="44" spans="1:13">
      <c r="A44" s="133"/>
      <c r="B44" s="301"/>
      <c r="C44" s="301"/>
      <c r="D44" s="303"/>
      <c r="E44" s="303"/>
      <c r="F44" s="300"/>
      <c r="G44" s="301"/>
      <c r="H44" s="309"/>
      <c r="I44" s="350"/>
      <c r="J44" s="350"/>
      <c r="K44" s="386">
        <f t="shared" si="1"/>
        <v>0</v>
      </c>
    </row>
    <row r="45" spans="1:13">
      <c r="A45" s="133"/>
      <c r="B45" s="301"/>
      <c r="C45" s="301"/>
      <c r="D45" s="303"/>
      <c r="E45" s="303"/>
      <c r="F45" s="300"/>
      <c r="G45" s="577" t="s">
        <v>50</v>
      </c>
      <c r="H45" s="577"/>
      <c r="I45" s="349">
        <v>9294807.6799999997</v>
      </c>
      <c r="J45" s="349">
        <v>9294807.6799999997</v>
      </c>
      <c r="K45" s="386">
        <f t="shared" si="1"/>
        <v>0</v>
      </c>
    </row>
    <row r="46" spans="1:13" ht="12" customHeight="1">
      <c r="A46" s="133"/>
      <c r="B46" s="301"/>
      <c r="C46" s="586"/>
      <c r="D46" s="586"/>
      <c r="E46" s="303"/>
      <c r="F46" s="300"/>
      <c r="G46" s="577" t="s">
        <v>51</v>
      </c>
      <c r="H46" s="577"/>
      <c r="I46" s="349">
        <v>0</v>
      </c>
      <c r="J46" s="349">
        <v>0</v>
      </c>
      <c r="K46" s="386">
        <f t="shared" si="1"/>
        <v>0</v>
      </c>
    </row>
    <row r="47" spans="1:13" ht="12" customHeight="1">
      <c r="A47" s="133"/>
      <c r="B47" s="301"/>
      <c r="C47" s="586"/>
      <c r="D47" s="586"/>
      <c r="E47" s="303"/>
      <c r="F47" s="300"/>
      <c r="G47" s="577" t="s">
        <v>52</v>
      </c>
      <c r="H47" s="577"/>
      <c r="I47" s="349">
        <v>0</v>
      </c>
      <c r="J47" s="349">
        <v>0</v>
      </c>
      <c r="K47" s="386">
        <f t="shared" si="1"/>
        <v>0</v>
      </c>
    </row>
    <row r="48" spans="1:13" ht="12" customHeight="1">
      <c r="A48" s="133"/>
      <c r="B48" s="301"/>
      <c r="C48" s="586"/>
      <c r="D48" s="586"/>
      <c r="E48" s="303"/>
      <c r="F48" s="300"/>
      <c r="G48" s="301"/>
      <c r="H48" s="309"/>
      <c r="I48" s="350"/>
      <c r="J48" s="350"/>
      <c r="K48" s="386">
        <f t="shared" si="1"/>
        <v>0</v>
      </c>
    </row>
    <row r="49" spans="1:11" ht="12" customHeight="1">
      <c r="A49" s="133"/>
      <c r="B49" s="301"/>
      <c r="C49" s="586"/>
      <c r="D49" s="586"/>
      <c r="E49" s="303"/>
      <c r="F49" s="300"/>
      <c r="G49" s="579" t="s">
        <v>53</v>
      </c>
      <c r="H49" s="579"/>
      <c r="I49" s="351">
        <f>SUM(I51:I55)</f>
        <v>15730973.429999992</v>
      </c>
      <c r="J49" s="351">
        <f>SUM(J51:J55)</f>
        <v>46293410.129999995</v>
      </c>
      <c r="K49" s="386">
        <f t="shared" si="1"/>
        <v>-30562436.700000003</v>
      </c>
    </row>
    <row r="50" spans="1:11" ht="12" customHeight="1">
      <c r="A50" s="133"/>
      <c r="B50" s="301"/>
      <c r="C50" s="586"/>
      <c r="D50" s="586"/>
      <c r="E50" s="303"/>
      <c r="F50" s="300"/>
      <c r="G50" s="304"/>
      <c r="H50" s="309"/>
      <c r="I50" s="356"/>
      <c r="J50" s="356"/>
      <c r="K50" s="386">
        <f t="shared" si="1"/>
        <v>0</v>
      </c>
    </row>
    <row r="51" spans="1:11" ht="12" customHeight="1">
      <c r="A51" s="133"/>
      <c r="B51" s="301"/>
      <c r="C51" s="586"/>
      <c r="D51" s="586"/>
      <c r="E51" s="303"/>
      <c r="F51" s="300"/>
      <c r="G51" s="577" t="s">
        <v>54</v>
      </c>
      <c r="H51" s="577"/>
      <c r="I51" s="349">
        <v>16377773.16</v>
      </c>
      <c r="J51" s="349">
        <v>33418662.289999999</v>
      </c>
      <c r="K51" s="386">
        <f t="shared" si="1"/>
        <v>-17040889.129999999</v>
      </c>
    </row>
    <row r="52" spans="1:11" ht="12" customHeight="1">
      <c r="A52" s="133"/>
      <c r="B52" s="301"/>
      <c r="C52" s="586"/>
      <c r="D52" s="586"/>
      <c r="E52" s="303"/>
      <c r="F52" s="300"/>
      <c r="G52" s="577" t="s">
        <v>55</v>
      </c>
      <c r="H52" s="577"/>
      <c r="I52" s="349">
        <v>45590121.549999997</v>
      </c>
      <c r="J52" s="349">
        <v>12171459.26</v>
      </c>
      <c r="K52" s="386">
        <f t="shared" si="1"/>
        <v>33418662.289999999</v>
      </c>
    </row>
    <row r="53" spans="1:11" ht="12" customHeight="1">
      <c r="A53" s="133"/>
      <c r="B53" s="301"/>
      <c r="C53" s="586"/>
      <c r="D53" s="586"/>
      <c r="E53" s="303"/>
      <c r="F53" s="300"/>
      <c r="G53" s="577" t="s">
        <v>56</v>
      </c>
      <c r="H53" s="577"/>
      <c r="I53" s="349">
        <v>-46236921.280000001</v>
      </c>
      <c r="J53" s="349">
        <v>703288.58</v>
      </c>
      <c r="K53" s="386">
        <f t="shared" si="1"/>
        <v>-46940209.859999999</v>
      </c>
    </row>
    <row r="54" spans="1:11">
      <c r="A54" s="133"/>
      <c r="B54" s="301"/>
      <c r="C54" s="301"/>
      <c r="D54" s="303"/>
      <c r="E54" s="303"/>
      <c r="F54" s="300"/>
      <c r="G54" s="577" t="s">
        <v>57</v>
      </c>
      <c r="H54" s="577"/>
      <c r="I54" s="349">
        <v>0</v>
      </c>
      <c r="J54" s="349">
        <v>0</v>
      </c>
      <c r="K54" s="386">
        <f t="shared" si="1"/>
        <v>0</v>
      </c>
    </row>
    <row r="55" spans="1:11" ht="12" customHeight="1">
      <c r="A55" s="133"/>
      <c r="B55" s="301"/>
      <c r="C55" s="301"/>
      <c r="D55" s="303"/>
      <c r="E55" s="303"/>
      <c r="F55" s="300"/>
      <c r="G55" s="577" t="s">
        <v>58</v>
      </c>
      <c r="H55" s="577"/>
      <c r="I55" s="349">
        <v>0</v>
      </c>
      <c r="J55" s="349">
        <v>0</v>
      </c>
      <c r="K55" s="386">
        <f t="shared" si="1"/>
        <v>0</v>
      </c>
    </row>
    <row r="56" spans="1:11">
      <c r="A56" s="133"/>
      <c r="B56" s="301"/>
      <c r="C56" s="301"/>
      <c r="D56" s="303"/>
      <c r="E56" s="303"/>
      <c r="F56" s="300"/>
      <c r="G56" s="301"/>
      <c r="H56" s="309"/>
      <c r="I56" s="350"/>
      <c r="J56" s="350"/>
      <c r="K56" s="386">
        <f t="shared" si="1"/>
        <v>0</v>
      </c>
    </row>
    <row r="57" spans="1:11" ht="25.5" customHeight="1">
      <c r="A57" s="133"/>
      <c r="B57" s="301"/>
      <c r="C57" s="301"/>
      <c r="D57" s="303"/>
      <c r="E57" s="303"/>
      <c r="F57" s="300"/>
      <c r="G57" s="579" t="s">
        <v>59</v>
      </c>
      <c r="H57" s="579"/>
      <c r="I57" s="351">
        <f>SUM(I59:I60)</f>
        <v>0</v>
      </c>
      <c r="J57" s="351">
        <f>SUM(J59:J60)</f>
        <v>0</v>
      </c>
      <c r="K57" s="386">
        <f t="shared" si="1"/>
        <v>0</v>
      </c>
    </row>
    <row r="58" spans="1:11">
      <c r="A58" s="133"/>
      <c r="B58" s="301"/>
      <c r="C58" s="301"/>
      <c r="D58" s="303"/>
      <c r="E58" s="303"/>
      <c r="F58" s="300"/>
      <c r="G58" s="301"/>
      <c r="H58" s="309"/>
      <c r="I58" s="350"/>
      <c r="J58" s="350"/>
      <c r="K58" s="386">
        <f t="shared" si="1"/>
        <v>0</v>
      </c>
    </row>
    <row r="59" spans="1:11" ht="12" customHeight="1">
      <c r="A59" s="133"/>
      <c r="B59" s="301"/>
      <c r="C59" s="301"/>
      <c r="D59" s="303"/>
      <c r="E59" s="303"/>
      <c r="F59" s="300"/>
      <c r="G59" s="577" t="s">
        <v>60</v>
      </c>
      <c r="H59" s="577"/>
      <c r="I59" s="349">
        <v>0</v>
      </c>
      <c r="J59" s="349">
        <v>0</v>
      </c>
      <c r="K59" s="386">
        <f t="shared" si="1"/>
        <v>0</v>
      </c>
    </row>
    <row r="60" spans="1:11" ht="12" customHeight="1">
      <c r="A60" s="133"/>
      <c r="B60" s="301"/>
      <c r="C60" s="301"/>
      <c r="D60" s="303"/>
      <c r="E60" s="303"/>
      <c r="F60" s="300"/>
      <c r="G60" s="577" t="s">
        <v>61</v>
      </c>
      <c r="H60" s="577"/>
      <c r="I60" s="349">
        <v>0</v>
      </c>
      <c r="J60" s="349">
        <v>0</v>
      </c>
      <c r="K60" s="386">
        <f t="shared" si="1"/>
        <v>0</v>
      </c>
    </row>
    <row r="61" spans="1:11" ht="9.9" customHeight="1">
      <c r="A61" s="133"/>
      <c r="B61" s="301"/>
      <c r="C61" s="301"/>
      <c r="D61" s="303"/>
      <c r="E61" s="303"/>
      <c r="F61" s="300"/>
      <c r="G61" s="301"/>
      <c r="H61" s="310"/>
      <c r="I61" s="350"/>
      <c r="J61" s="350"/>
      <c r="K61" s="386">
        <f t="shared" si="1"/>
        <v>0</v>
      </c>
    </row>
    <row r="62" spans="1:11" ht="12" customHeight="1">
      <c r="A62" s="133"/>
      <c r="B62" s="301"/>
      <c r="C62" s="301"/>
      <c r="D62" s="303"/>
      <c r="E62" s="303"/>
      <c r="F62" s="300"/>
      <c r="G62" s="579" t="s">
        <v>62</v>
      </c>
      <c r="H62" s="579"/>
      <c r="I62" s="351">
        <f>I43+I49+I57</f>
        <v>25025781.109999992</v>
      </c>
      <c r="J62" s="351">
        <f>J43+J49+J57</f>
        <v>55588217.809999995</v>
      </c>
      <c r="K62" s="386">
        <f t="shared" si="1"/>
        <v>-30562436.700000003</v>
      </c>
    </row>
    <row r="63" spans="1:11" ht="9.9" customHeight="1">
      <c r="A63" s="133"/>
      <c r="B63" s="301"/>
      <c r="C63" s="301"/>
      <c r="D63" s="303"/>
      <c r="E63" s="303"/>
      <c r="F63" s="300"/>
      <c r="G63" s="301"/>
      <c r="H63" s="309"/>
      <c r="I63" s="350"/>
      <c r="J63" s="350"/>
      <c r="K63" s="386">
        <f t="shared" si="1"/>
        <v>0</v>
      </c>
    </row>
    <row r="64" spans="1:11" ht="12" customHeight="1">
      <c r="A64" s="133"/>
      <c r="B64" s="142"/>
      <c r="C64" s="142"/>
      <c r="D64" s="143"/>
      <c r="E64" s="143"/>
      <c r="G64" s="584" t="s">
        <v>171</v>
      </c>
      <c r="H64" s="584"/>
      <c r="I64" s="357">
        <f>I39+I62</f>
        <v>27803345.309999991</v>
      </c>
      <c r="J64" s="357">
        <f>J39+J62</f>
        <v>59931434.089999996</v>
      </c>
      <c r="K64" s="386">
        <f t="shared" si="1"/>
        <v>-32128088.780000005</v>
      </c>
    </row>
    <row r="65" spans="1:16" ht="6" customHeight="1">
      <c r="A65" s="145"/>
      <c r="B65" s="146"/>
      <c r="C65" s="146"/>
      <c r="D65" s="146"/>
      <c r="E65" s="146"/>
      <c r="F65" s="147"/>
      <c r="G65" s="146"/>
      <c r="H65" s="146"/>
      <c r="I65" s="358"/>
      <c r="J65" s="358"/>
      <c r="K65" s="148"/>
    </row>
    <row r="66" spans="1:16" ht="6" customHeight="1">
      <c r="B66" s="135"/>
      <c r="C66" s="149"/>
      <c r="D66" s="150"/>
      <c r="E66" s="150"/>
      <c r="G66" s="151"/>
      <c r="H66" s="149"/>
      <c r="I66" s="150"/>
      <c r="J66" s="150"/>
    </row>
    <row r="67" spans="1:16" ht="6" customHeight="1">
      <c r="A67" s="152"/>
      <c r="B67" s="153"/>
      <c r="C67" s="154"/>
      <c r="D67" s="155"/>
      <c r="E67" s="155"/>
      <c r="F67" s="147"/>
      <c r="G67" s="156"/>
      <c r="H67" s="154"/>
      <c r="I67" s="155"/>
      <c r="J67" s="155"/>
      <c r="K67" s="152"/>
    </row>
    <row r="68" spans="1:16" ht="15" customHeight="1">
      <c r="B68" s="585" t="s">
        <v>459</v>
      </c>
      <c r="C68" s="585"/>
      <c r="D68" s="585"/>
      <c r="E68" s="585"/>
      <c r="F68" s="585"/>
      <c r="G68" s="585"/>
      <c r="H68" s="585"/>
      <c r="I68" s="585"/>
      <c r="J68" s="585"/>
    </row>
    <row r="69" spans="1:16" ht="14.25" customHeight="1">
      <c r="B69" s="490"/>
      <c r="C69" s="490"/>
      <c r="D69" s="490"/>
      <c r="E69" s="490"/>
      <c r="F69" s="490"/>
      <c r="G69" s="490"/>
      <c r="H69" s="490"/>
      <c r="I69" s="490"/>
      <c r="J69" s="490"/>
    </row>
    <row r="70" spans="1:16" ht="12.75" customHeight="1">
      <c r="B70" s="490"/>
      <c r="C70" s="490"/>
      <c r="D70" s="490"/>
      <c r="E70" s="490"/>
      <c r="F70" s="490"/>
      <c r="G70" s="490"/>
      <c r="H70" s="490"/>
      <c r="I70" s="490"/>
      <c r="J70" s="490"/>
    </row>
    <row r="71" spans="1:16" s="92" customFormat="1">
      <c r="A71" s="118"/>
      <c r="B71" s="573" t="s">
        <v>1004</v>
      </c>
      <c r="C71" s="573"/>
      <c r="D71" s="150"/>
      <c r="E71" s="573" t="s">
        <v>1202</v>
      </c>
      <c r="F71" s="573"/>
      <c r="G71" s="573"/>
      <c r="H71" s="114"/>
      <c r="I71" s="150"/>
      <c r="J71" s="118"/>
      <c r="K71" s="118"/>
      <c r="L71" s="118"/>
      <c r="M71" s="118"/>
      <c r="N71" s="118"/>
      <c r="O71" s="118"/>
      <c r="P71" s="118"/>
    </row>
    <row r="72" spans="1:16" customFormat="1" ht="21" customHeight="1">
      <c r="A72" s="80"/>
      <c r="B72" s="114" t="s">
        <v>1051</v>
      </c>
      <c r="C72" s="114"/>
      <c r="D72" s="241"/>
      <c r="E72" s="241"/>
      <c r="F72" s="114"/>
      <c r="G72" s="114"/>
      <c r="H72" s="17"/>
    </row>
    <row r="73" spans="1:16">
      <c r="K73" s="118"/>
      <c r="L73" s="119"/>
    </row>
    <row r="74" spans="1:16">
      <c r="C74" s="576"/>
      <c r="D74" s="576"/>
      <c r="G74" s="576"/>
      <c r="H74" s="576"/>
      <c r="K74" s="118"/>
      <c r="L74" s="119"/>
    </row>
    <row r="75" spans="1:16">
      <c r="K75" s="118"/>
      <c r="L75" s="119"/>
    </row>
    <row r="76" spans="1:16" s="92" customFormat="1">
      <c r="B76" s="573" t="s">
        <v>1003</v>
      </c>
      <c r="C76" s="573"/>
      <c r="D76" s="491"/>
      <c r="E76" s="574"/>
      <c r="F76" s="574"/>
      <c r="G76" s="574"/>
    </row>
    <row r="77" spans="1:16" customFormat="1" ht="14.4">
      <c r="A77" s="91" t="s">
        <v>1052</v>
      </c>
      <c r="B77" s="17"/>
      <c r="C77" s="17"/>
      <c r="D77" s="17"/>
      <c r="E77" s="17"/>
      <c r="F77" s="17"/>
      <c r="G77" s="17"/>
    </row>
    <row r="78" spans="1:16">
      <c r="C78" s="576"/>
      <c r="D78" s="576"/>
      <c r="K78" s="118"/>
      <c r="L78" s="119"/>
    </row>
    <row r="82" spans="1:7" s="92" customFormat="1" ht="16.5" customHeight="1">
      <c r="A82" s="514"/>
      <c r="B82" s="573" t="s">
        <v>1003</v>
      </c>
      <c r="C82" s="573"/>
      <c r="D82" s="498"/>
    </row>
    <row r="83" spans="1:7" s="517" customFormat="1" ht="14.4">
      <c r="A83" s="515" t="s">
        <v>1053</v>
      </c>
      <c r="B83" s="516"/>
      <c r="C83" s="516"/>
      <c r="D83" s="516"/>
      <c r="E83" s="516"/>
      <c r="F83" s="516"/>
      <c r="G83" s="516"/>
    </row>
  </sheetData>
  <sheetProtection formatCells="0" selectLockedCells="1"/>
  <mergeCells count="78">
    <mergeCell ref="C6:J6"/>
    <mergeCell ref="G13:H13"/>
    <mergeCell ref="A9:A10"/>
    <mergeCell ref="B9:C10"/>
    <mergeCell ref="F9:F10"/>
    <mergeCell ref="G9:H10"/>
    <mergeCell ref="B36:C36"/>
    <mergeCell ref="B37:C37"/>
    <mergeCell ref="G37:H37"/>
    <mergeCell ref="B68:J68"/>
    <mergeCell ref="G62:H62"/>
    <mergeCell ref="G64:H64"/>
    <mergeCell ref="G45:H45"/>
    <mergeCell ref="B38:C38"/>
    <mergeCell ref="G39:H39"/>
    <mergeCell ref="B40:C40"/>
    <mergeCell ref="G49:H49"/>
    <mergeCell ref="C46:D53"/>
    <mergeCell ref="B42:C42"/>
    <mergeCell ref="G43:H43"/>
    <mergeCell ref="G59:H59"/>
    <mergeCell ref="G60:H60"/>
    <mergeCell ref="G57:H57"/>
    <mergeCell ref="G51:H51"/>
    <mergeCell ref="G52:H52"/>
    <mergeCell ref="G34:H34"/>
    <mergeCell ref="G20:H20"/>
    <mergeCell ref="G26:H26"/>
    <mergeCell ref="G46:H46"/>
    <mergeCell ref="G47:H47"/>
    <mergeCell ref="G53:H53"/>
    <mergeCell ref="G54:H54"/>
    <mergeCell ref="G55:H55"/>
    <mergeCell ref="B35:C35"/>
    <mergeCell ref="G35:H35"/>
    <mergeCell ref="G28:H28"/>
    <mergeCell ref="B32:C32"/>
    <mergeCell ref="G32:H32"/>
    <mergeCell ref="B34:C34"/>
    <mergeCell ref="B28:C28"/>
    <mergeCell ref="B33:C33"/>
    <mergeCell ref="G33:H33"/>
    <mergeCell ref="B31:C31"/>
    <mergeCell ref="G31:H31"/>
    <mergeCell ref="B30:C30"/>
    <mergeCell ref="G30:H30"/>
    <mergeCell ref="C1:I1"/>
    <mergeCell ref="C2:I2"/>
    <mergeCell ref="C3:I3"/>
    <mergeCell ref="C5:I5"/>
    <mergeCell ref="B21:C21"/>
    <mergeCell ref="G21:H21"/>
    <mergeCell ref="B18:C18"/>
    <mergeCell ref="G18:H18"/>
    <mergeCell ref="B19:C19"/>
    <mergeCell ref="G19:H19"/>
    <mergeCell ref="B20:C20"/>
    <mergeCell ref="B13:C13"/>
    <mergeCell ref="B15:C15"/>
    <mergeCell ref="G15:H15"/>
    <mergeCell ref="B17:C17"/>
    <mergeCell ref="G17:H17"/>
    <mergeCell ref="B76:C76"/>
    <mergeCell ref="B82:C82"/>
    <mergeCell ref="E71:G71"/>
    <mergeCell ref="E76:G76"/>
    <mergeCell ref="C4:I4"/>
    <mergeCell ref="B71:C71"/>
    <mergeCell ref="C74:D74"/>
    <mergeCell ref="G74:H74"/>
    <mergeCell ref="C78:D78"/>
    <mergeCell ref="G24:H24"/>
    <mergeCell ref="B22:C22"/>
    <mergeCell ref="G22:H22"/>
    <mergeCell ref="B23:C23"/>
    <mergeCell ref="G23:H23"/>
    <mergeCell ref="B25:C25"/>
    <mergeCell ref="G41:H41"/>
  </mergeCells>
  <conditionalFormatting sqref="C46:D53">
    <cfRule type="expression" dxfId="1" priority="1">
      <formula>$E$42&lt;&gt;$J$64</formula>
    </cfRule>
    <cfRule type="expression" dxfId="0" priority="2">
      <formula>$D$42&lt;&gt;$I$64</formula>
    </cfRule>
  </conditionalFormatting>
  <printOptions horizontalCentered="1" verticalCentered="1"/>
  <pageMargins left="0.19685039370078741" right="0.19685039370078741" top="0.19685039370078741" bottom="0.15748031496062992"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42"/>
  <sheetViews>
    <sheetView workbookViewId="0">
      <selection activeCell="H48" sqref="H48"/>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s="17" customFormat="1">
      <c r="A1" s="16"/>
      <c r="B1" s="668" t="s">
        <v>1016</v>
      </c>
      <c r="C1" s="669"/>
      <c r="D1" s="669"/>
      <c r="E1" s="669"/>
      <c r="F1" s="669"/>
      <c r="G1" s="669"/>
      <c r="H1" s="669"/>
      <c r="I1" s="669"/>
      <c r="J1" s="670"/>
    </row>
    <row r="2" spans="1:10" s="17" customFormat="1">
      <c r="A2" s="16"/>
      <c r="B2" s="671" t="s">
        <v>446</v>
      </c>
      <c r="C2" s="672"/>
      <c r="D2" s="672"/>
      <c r="E2" s="672"/>
      <c r="F2" s="672"/>
      <c r="G2" s="672"/>
      <c r="H2" s="672"/>
      <c r="I2" s="672"/>
      <c r="J2" s="673"/>
    </row>
    <row r="3" spans="1:10" s="17" customFormat="1">
      <c r="A3" s="16"/>
      <c r="B3" s="671" t="s">
        <v>1015</v>
      </c>
      <c r="C3" s="672"/>
      <c r="D3" s="672"/>
      <c r="E3" s="672"/>
      <c r="F3" s="672"/>
      <c r="G3" s="672"/>
      <c r="H3" s="672"/>
      <c r="I3" s="672"/>
      <c r="J3" s="673"/>
    </row>
    <row r="4" spans="1:10" s="17" customFormat="1">
      <c r="A4" s="16"/>
      <c r="B4" s="671" t="s">
        <v>412</v>
      </c>
      <c r="C4" s="672"/>
      <c r="D4" s="672"/>
      <c r="E4" s="672"/>
      <c r="F4" s="672"/>
      <c r="G4" s="672"/>
      <c r="H4" s="672"/>
      <c r="I4" s="672"/>
      <c r="J4" s="673"/>
    </row>
    <row r="5" spans="1:10" s="16" customFormat="1">
      <c r="A5" s="18"/>
      <c r="B5" s="18"/>
      <c r="C5" s="18"/>
      <c r="D5" s="18"/>
      <c r="F5" s="19"/>
      <c r="G5" s="19"/>
      <c r="H5" s="19"/>
      <c r="I5" s="19"/>
      <c r="J5" s="19"/>
    </row>
    <row r="6" spans="1:10" s="17" customFormat="1" ht="12" customHeight="1">
      <c r="A6" s="20"/>
      <c r="B6" s="674" t="s">
        <v>175</v>
      </c>
      <c r="C6" s="674"/>
      <c r="D6" s="674"/>
      <c r="E6" s="674" t="s">
        <v>176</v>
      </c>
      <c r="F6" s="674"/>
      <c r="G6" s="674"/>
      <c r="H6" s="674"/>
      <c r="I6" s="674"/>
      <c r="J6" s="675" t="s">
        <v>177</v>
      </c>
    </row>
    <row r="7" spans="1:10" s="17" customFormat="1" ht="20.399999999999999">
      <c r="A7" s="18"/>
      <c r="B7" s="674"/>
      <c r="C7" s="674"/>
      <c r="D7" s="674"/>
      <c r="E7" s="88" t="s">
        <v>178</v>
      </c>
      <c r="F7" s="44" t="s">
        <v>179</v>
      </c>
      <c r="G7" s="88" t="s">
        <v>180</v>
      </c>
      <c r="H7" s="88" t="s">
        <v>181</v>
      </c>
      <c r="I7" s="88" t="s">
        <v>182</v>
      </c>
      <c r="J7" s="675"/>
    </row>
    <row r="8" spans="1:10" s="17" customFormat="1" ht="12" customHeight="1">
      <c r="A8" s="18"/>
      <c r="B8" s="674"/>
      <c r="C8" s="674"/>
      <c r="D8" s="674"/>
      <c r="E8" s="88" t="s">
        <v>183</v>
      </c>
      <c r="F8" s="88" t="s">
        <v>184</v>
      </c>
      <c r="G8" s="88" t="s">
        <v>185</v>
      </c>
      <c r="H8" s="88" t="s">
        <v>186</v>
      </c>
      <c r="I8" s="88" t="s">
        <v>187</v>
      </c>
      <c r="J8" s="88" t="s">
        <v>200</v>
      </c>
    </row>
    <row r="9" spans="1:10" s="17" customFormat="1" ht="12" customHeight="1">
      <c r="A9" s="21"/>
      <c r="B9" s="22"/>
      <c r="C9" s="23"/>
      <c r="D9" s="24"/>
      <c r="E9" s="25"/>
      <c r="F9" s="26"/>
      <c r="G9" s="26"/>
      <c r="H9" s="26"/>
      <c r="I9" s="26"/>
      <c r="J9" s="26"/>
    </row>
    <row r="10" spans="1:10" s="17" customFormat="1" ht="12" customHeight="1">
      <c r="A10" s="21"/>
      <c r="B10" s="676" t="s">
        <v>83</v>
      </c>
      <c r="C10" s="677"/>
      <c r="D10" s="678"/>
      <c r="E10" s="400">
        <f>(1524635/4)</f>
        <v>381158.75</v>
      </c>
      <c r="F10" s="400">
        <v>0</v>
      </c>
      <c r="G10" s="400">
        <f>+E10+F10</f>
        <v>381158.75</v>
      </c>
      <c r="H10" s="400">
        <v>597271</v>
      </c>
      <c r="I10" s="400">
        <v>597271</v>
      </c>
      <c r="J10" s="400">
        <f>+I10-E10</f>
        <v>216112.25</v>
      </c>
    </row>
    <row r="11" spans="1:10" s="17" customFormat="1" ht="12" customHeight="1">
      <c r="A11" s="21"/>
      <c r="B11" s="676" t="s">
        <v>174</v>
      </c>
      <c r="C11" s="677"/>
      <c r="D11" s="678"/>
      <c r="E11" s="400">
        <v>0</v>
      </c>
      <c r="F11" s="400">
        <v>0</v>
      </c>
      <c r="G11" s="400">
        <f t="shared" ref="G11:G23" si="0">+E11+F11</f>
        <v>0</v>
      </c>
      <c r="H11" s="400">
        <v>0</v>
      </c>
      <c r="I11" s="400">
        <v>0</v>
      </c>
      <c r="J11" s="400">
        <f t="shared" ref="J11:J23" si="1">+I11-E11</f>
        <v>0</v>
      </c>
    </row>
    <row r="12" spans="1:10" s="17" customFormat="1" ht="12" customHeight="1">
      <c r="A12" s="21"/>
      <c r="B12" s="676" t="s">
        <v>87</v>
      </c>
      <c r="C12" s="677"/>
      <c r="D12" s="678"/>
      <c r="E12" s="400">
        <v>0</v>
      </c>
      <c r="F12" s="400">
        <v>0</v>
      </c>
      <c r="G12" s="400">
        <f t="shared" si="0"/>
        <v>0</v>
      </c>
      <c r="H12" s="400">
        <v>0</v>
      </c>
      <c r="I12" s="400">
        <v>0</v>
      </c>
      <c r="J12" s="400">
        <f t="shared" si="1"/>
        <v>0</v>
      </c>
    </row>
    <row r="13" spans="1:10" s="17" customFormat="1" ht="12" customHeight="1">
      <c r="A13" s="21"/>
      <c r="B13" s="676" t="s">
        <v>89</v>
      </c>
      <c r="C13" s="677"/>
      <c r="D13" s="678"/>
      <c r="E13" s="400">
        <f>(4004918/4)</f>
        <v>1001229.5</v>
      </c>
      <c r="F13" s="400">
        <v>0</v>
      </c>
      <c r="G13" s="400">
        <f t="shared" si="0"/>
        <v>1001229.5</v>
      </c>
      <c r="H13" s="400">
        <v>5459949.4699999997</v>
      </c>
      <c r="I13" s="400">
        <v>5459949.4699999997</v>
      </c>
      <c r="J13" s="400">
        <f t="shared" si="1"/>
        <v>4458719.97</v>
      </c>
    </row>
    <row r="14" spans="1:10" s="17" customFormat="1" ht="12" customHeight="1">
      <c r="A14" s="21"/>
      <c r="B14" s="676" t="s">
        <v>188</v>
      </c>
      <c r="C14" s="677"/>
      <c r="D14" s="678"/>
      <c r="E14" s="400">
        <f>(61240/4)</f>
        <v>15310</v>
      </c>
      <c r="F14" s="400">
        <f>+F15+F16</f>
        <v>0</v>
      </c>
      <c r="G14" s="400">
        <f t="shared" si="0"/>
        <v>15310</v>
      </c>
      <c r="H14" s="400">
        <v>4721.7</v>
      </c>
      <c r="I14" s="400">
        <v>4721.7</v>
      </c>
      <c r="J14" s="400">
        <f t="shared" si="1"/>
        <v>-10588.3</v>
      </c>
    </row>
    <row r="15" spans="1:10" s="17" customFormat="1" ht="12" customHeight="1">
      <c r="A15" s="21"/>
      <c r="B15" s="27"/>
      <c r="C15" s="677" t="s">
        <v>189</v>
      </c>
      <c r="D15" s="678"/>
      <c r="E15" s="400"/>
      <c r="F15" s="400">
        <v>0</v>
      </c>
      <c r="G15" s="400">
        <f>+E15+F15</f>
        <v>0</v>
      </c>
      <c r="H15" s="400">
        <f>+G15</f>
        <v>0</v>
      </c>
      <c r="I15" s="400">
        <f>+H15</f>
        <v>0</v>
      </c>
      <c r="J15" s="400">
        <f t="shared" si="1"/>
        <v>0</v>
      </c>
    </row>
    <row r="16" spans="1:10" s="17" customFormat="1" ht="12" customHeight="1">
      <c r="A16" s="21"/>
      <c r="B16" s="27"/>
      <c r="C16" s="677" t="s">
        <v>190</v>
      </c>
      <c r="D16" s="678"/>
      <c r="E16" s="400">
        <v>0</v>
      </c>
      <c r="F16" s="400">
        <v>0</v>
      </c>
      <c r="G16" s="400">
        <f t="shared" si="0"/>
        <v>0</v>
      </c>
      <c r="H16" s="400">
        <v>0</v>
      </c>
      <c r="I16" s="400">
        <v>0</v>
      </c>
      <c r="J16" s="400">
        <f t="shared" si="1"/>
        <v>0</v>
      </c>
    </row>
    <row r="17" spans="1:11" ht="12" customHeight="1">
      <c r="A17" s="21"/>
      <c r="B17" s="676" t="s">
        <v>191</v>
      </c>
      <c r="C17" s="677"/>
      <c r="D17" s="678"/>
      <c r="E17" s="400">
        <f>(135451/4)</f>
        <v>33862.75</v>
      </c>
      <c r="F17" s="400">
        <f>+F18+F19</f>
        <v>0</v>
      </c>
      <c r="G17" s="400">
        <f t="shared" si="0"/>
        <v>33862.75</v>
      </c>
      <c r="H17" s="400">
        <v>243907.55</v>
      </c>
      <c r="I17" s="400">
        <v>243907.55</v>
      </c>
      <c r="J17" s="400">
        <f t="shared" si="1"/>
        <v>210044.79999999999</v>
      </c>
      <c r="K17" s="17"/>
    </row>
    <row r="18" spans="1:11" ht="12" customHeight="1">
      <c r="A18" s="21"/>
      <c r="B18" s="27"/>
      <c r="C18" s="677" t="s">
        <v>189</v>
      </c>
      <c r="D18" s="678"/>
      <c r="E18" s="400">
        <v>0</v>
      </c>
      <c r="F18" s="400">
        <v>0</v>
      </c>
      <c r="G18" s="400">
        <f t="shared" si="0"/>
        <v>0</v>
      </c>
      <c r="H18" s="400"/>
      <c r="I18" s="400"/>
      <c r="J18" s="400">
        <f t="shared" si="1"/>
        <v>0</v>
      </c>
      <c r="K18" s="17"/>
    </row>
    <row r="19" spans="1:11" ht="12" customHeight="1">
      <c r="A19" s="21"/>
      <c r="B19" s="27"/>
      <c r="C19" s="677" t="s">
        <v>190</v>
      </c>
      <c r="D19" s="678"/>
      <c r="E19" s="400"/>
      <c r="F19" s="400">
        <v>0</v>
      </c>
      <c r="G19" s="400">
        <f t="shared" si="0"/>
        <v>0</v>
      </c>
      <c r="H19" s="400">
        <v>0</v>
      </c>
      <c r="I19" s="400">
        <v>0</v>
      </c>
      <c r="J19" s="400">
        <f t="shared" si="1"/>
        <v>0</v>
      </c>
      <c r="K19" s="17"/>
    </row>
    <row r="20" spans="1:11" ht="12" customHeight="1">
      <c r="A20" s="21"/>
      <c r="B20" s="676" t="s">
        <v>192</v>
      </c>
      <c r="C20" s="677"/>
      <c r="D20" s="678"/>
      <c r="E20" s="400"/>
      <c r="F20" s="401">
        <v>0</v>
      </c>
      <c r="G20" s="401">
        <f>+E20+F20</f>
        <v>0</v>
      </c>
      <c r="H20" s="401">
        <f t="shared" ref="H20:I20" si="2">+G20</f>
        <v>0</v>
      </c>
      <c r="I20" s="401">
        <f t="shared" si="2"/>
        <v>0</v>
      </c>
      <c r="J20" s="400">
        <f t="shared" si="1"/>
        <v>0</v>
      </c>
      <c r="K20" s="17"/>
    </row>
    <row r="21" spans="1:11" ht="12" customHeight="1">
      <c r="A21" s="21"/>
      <c r="B21" s="676" t="s">
        <v>100</v>
      </c>
      <c r="C21" s="677"/>
      <c r="D21" s="678"/>
      <c r="E21" s="400">
        <f>(34886720/4)</f>
        <v>8721680</v>
      </c>
      <c r="F21" s="400">
        <v>0</v>
      </c>
      <c r="G21" s="400">
        <f>+E21</f>
        <v>8721680</v>
      </c>
      <c r="H21" s="400">
        <v>8925568.2899999991</v>
      </c>
      <c r="I21" s="400">
        <v>8925568.2899999991</v>
      </c>
      <c r="J21" s="400">
        <f t="shared" si="1"/>
        <v>203888.28999999911</v>
      </c>
      <c r="K21" s="17"/>
    </row>
    <row r="22" spans="1:11" ht="12" customHeight="1">
      <c r="A22" s="28"/>
      <c r="B22" s="676" t="s">
        <v>193</v>
      </c>
      <c r="C22" s="677"/>
      <c r="D22" s="678"/>
      <c r="E22" s="400">
        <f>(1100000/4)</f>
        <v>275000</v>
      </c>
      <c r="F22" s="400">
        <v>0</v>
      </c>
      <c r="G22" s="400">
        <f>+E22</f>
        <v>275000</v>
      </c>
      <c r="H22" s="400">
        <v>0</v>
      </c>
      <c r="I22" s="400">
        <v>0</v>
      </c>
      <c r="J22" s="400">
        <f t="shared" si="1"/>
        <v>-275000</v>
      </c>
      <c r="K22" s="17"/>
    </row>
    <row r="23" spans="1:11" ht="12" customHeight="1">
      <c r="A23" s="21"/>
      <c r="B23" s="676" t="s">
        <v>194</v>
      </c>
      <c r="C23" s="677"/>
      <c r="D23" s="678"/>
      <c r="E23" s="400">
        <v>0</v>
      </c>
      <c r="F23" s="400">
        <v>0</v>
      </c>
      <c r="G23" s="400">
        <f t="shared" si="0"/>
        <v>0</v>
      </c>
      <c r="H23" s="400">
        <v>0</v>
      </c>
      <c r="I23" s="400">
        <v>0</v>
      </c>
      <c r="J23" s="400">
        <f t="shared" si="1"/>
        <v>0</v>
      </c>
      <c r="K23" s="17"/>
    </row>
    <row r="24" spans="1:11" ht="12" customHeight="1">
      <c r="A24" s="21"/>
      <c r="B24" s="29"/>
      <c r="C24" s="30"/>
      <c r="D24" s="31"/>
      <c r="E24" s="402"/>
      <c r="F24" s="403"/>
      <c r="G24" s="403"/>
      <c r="H24" s="403"/>
      <c r="I24" s="403"/>
      <c r="J24" s="403"/>
      <c r="K24" s="17"/>
    </row>
    <row r="25" spans="1:11" ht="12" customHeight="1">
      <c r="A25" s="18"/>
      <c r="B25" s="32"/>
      <c r="C25" s="33"/>
      <c r="D25" s="34" t="s">
        <v>195</v>
      </c>
      <c r="E25" s="400">
        <f>SUM(E10:E24)</f>
        <v>10428241</v>
      </c>
      <c r="F25" s="400">
        <f t="shared" ref="F25:I25" si="3">SUM(F10:F24)</f>
        <v>0</v>
      </c>
      <c r="G25" s="400">
        <f t="shared" si="3"/>
        <v>10428241</v>
      </c>
      <c r="H25" s="400">
        <f>SUM(H10:H24)</f>
        <v>15231418.009999998</v>
      </c>
      <c r="I25" s="400">
        <f t="shared" si="3"/>
        <v>15231418.009999998</v>
      </c>
      <c r="J25" s="662">
        <f>SUM(J10:J23)</f>
        <v>4803177.0099999988</v>
      </c>
      <c r="K25" s="17"/>
    </row>
    <row r="26" spans="1:11" ht="12" customHeight="1">
      <c r="A26" s="21"/>
      <c r="B26" s="35"/>
      <c r="C26" s="35"/>
      <c r="D26" s="35"/>
      <c r="E26" s="404"/>
      <c r="F26" s="404"/>
      <c r="G26" s="404"/>
      <c r="H26" s="664" t="s">
        <v>365</v>
      </c>
      <c r="I26" s="665"/>
      <c r="J26" s="663"/>
      <c r="K26" s="17"/>
    </row>
    <row r="27" spans="1:11">
      <c r="A27" s="21"/>
      <c r="B27" s="35"/>
      <c r="C27" s="35"/>
      <c r="D27" s="35"/>
      <c r="E27" s="409"/>
      <c r="F27" s="409"/>
      <c r="G27" s="409"/>
      <c r="H27" s="666" t="s">
        <v>365</v>
      </c>
      <c r="I27" s="667"/>
      <c r="J27" s="568"/>
    </row>
    <row r="28" spans="1:11">
      <c r="A28" s="21"/>
      <c r="B28" s="569"/>
      <c r="C28" s="569"/>
      <c r="D28" s="569"/>
      <c r="E28" s="570"/>
      <c r="F28" s="570"/>
      <c r="G28" s="570"/>
      <c r="H28" s="571"/>
      <c r="I28" s="571"/>
      <c r="J28" s="572"/>
    </row>
    <row r="29" spans="1:11">
      <c r="B29" s="16" t="s">
        <v>199</v>
      </c>
      <c r="C29" s="16"/>
      <c r="D29" s="16"/>
      <c r="E29" s="16"/>
      <c r="F29" s="16"/>
      <c r="G29" s="16"/>
      <c r="H29" s="16"/>
      <c r="I29" s="16"/>
      <c r="J29" s="16"/>
    </row>
    <row r="30" spans="1:11" ht="11.4">
      <c r="B30" s="659" t="s">
        <v>78</v>
      </c>
      <c r="C30" s="659"/>
      <c r="D30" s="659"/>
      <c r="E30" s="659"/>
      <c r="F30" s="659"/>
      <c r="G30" s="659"/>
      <c r="H30" s="659"/>
      <c r="I30" s="659"/>
      <c r="J30" s="659"/>
    </row>
    <row r="31" spans="1:11" ht="11.4">
      <c r="B31" s="495"/>
      <c r="C31" s="495"/>
      <c r="D31" s="495"/>
      <c r="E31" s="495"/>
      <c r="F31" s="495"/>
      <c r="G31" s="495"/>
      <c r="H31" s="495"/>
      <c r="I31" s="495"/>
      <c r="J31" s="495"/>
    </row>
    <row r="32" spans="1:11">
      <c r="B32" s="16"/>
      <c r="C32" s="16"/>
      <c r="D32" s="16"/>
      <c r="E32" s="16"/>
      <c r="F32" s="16"/>
      <c r="G32" s="16"/>
      <c r="H32" s="16"/>
      <c r="I32" s="16"/>
      <c r="J32" s="16"/>
    </row>
    <row r="33" spans="1:11" ht="11.4">
      <c r="D33" s="603" t="s">
        <v>551</v>
      </c>
      <c r="E33" s="603"/>
      <c r="F33" s="241"/>
      <c r="G33" s="109" t="s">
        <v>990</v>
      </c>
      <c r="H33" s="191"/>
      <c r="I33" s="191"/>
      <c r="J33" s="287"/>
    </row>
    <row r="34" spans="1:11" customFormat="1" ht="14.4">
      <c r="A34" s="80"/>
      <c r="B34" s="114" t="s">
        <v>1047</v>
      </c>
      <c r="C34" s="114"/>
      <c r="D34" s="241"/>
      <c r="E34" s="241"/>
      <c r="F34" s="114"/>
      <c r="G34" s="114"/>
      <c r="H34" s="17"/>
    </row>
    <row r="35" spans="1:11" ht="11.4">
      <c r="D35" s="598"/>
      <c r="E35" s="598"/>
      <c r="F35" s="243"/>
      <c r="G35" s="243"/>
      <c r="H35" s="598"/>
      <c r="I35" s="598"/>
    </row>
    <row r="37" spans="1:11" ht="11.4">
      <c r="D37" s="603" t="s">
        <v>551</v>
      </c>
      <c r="E37" s="603"/>
      <c r="G37" s="286" t="s">
        <v>1003</v>
      </c>
      <c r="H37" s="286"/>
      <c r="I37" s="287"/>
      <c r="J37" s="287"/>
    </row>
    <row r="38" spans="1:11" customFormat="1" ht="14.4">
      <c r="A38" s="80"/>
      <c r="B38" s="91" t="s">
        <v>1046</v>
      </c>
      <c r="C38" s="17"/>
      <c r="D38" s="17"/>
      <c r="E38" s="17"/>
      <c r="F38" s="17"/>
      <c r="G38" s="17"/>
      <c r="H38" s="17"/>
    </row>
    <row r="41" spans="1:11">
      <c r="D41" s="287" t="s">
        <v>1044</v>
      </c>
      <c r="E41" s="287"/>
      <c r="K41" s="17"/>
    </row>
    <row r="42" spans="1:11" customFormat="1" ht="14.4">
      <c r="A42" s="80"/>
      <c r="B42" s="91" t="s">
        <v>1045</v>
      </c>
      <c r="C42" s="17"/>
      <c r="D42" s="17"/>
      <c r="E42" s="17"/>
      <c r="F42" s="17"/>
      <c r="G42" s="17"/>
      <c r="H42" s="17"/>
    </row>
  </sheetData>
  <mergeCells count="29">
    <mergeCell ref="B22:D22"/>
    <mergeCell ref="B23:D23"/>
    <mergeCell ref="B21:D21"/>
    <mergeCell ref="B10:D10"/>
    <mergeCell ref="B11:D11"/>
    <mergeCell ref="B12:D12"/>
    <mergeCell ref="B13:D13"/>
    <mergeCell ref="B14:D14"/>
    <mergeCell ref="C15:D15"/>
    <mergeCell ref="C16:D16"/>
    <mergeCell ref="B17:D17"/>
    <mergeCell ref="C18:D18"/>
    <mergeCell ref="C19:D19"/>
    <mergeCell ref="B20:D20"/>
    <mergeCell ref="B1:J1"/>
    <mergeCell ref="B2:J2"/>
    <mergeCell ref="B4:J4"/>
    <mergeCell ref="B6:D8"/>
    <mergeCell ref="E6:I6"/>
    <mergeCell ref="J6:J7"/>
    <mergeCell ref="B3:J3"/>
    <mergeCell ref="D37:E37"/>
    <mergeCell ref="J25:J26"/>
    <mergeCell ref="H26:I26"/>
    <mergeCell ref="H27:I27"/>
    <mergeCell ref="D35:E35"/>
    <mergeCell ref="H35:I35"/>
    <mergeCell ref="B30:J30"/>
    <mergeCell ref="D33:E33"/>
  </mergeCells>
  <pageMargins left="0.51181102362204722" right="0.51181102362204722" top="0.15748031496062992" bottom="0.35433070866141736" header="0.31496062992125984" footer="0.31496062992125984"/>
  <pageSetup scale="71" orientation="landscape" r:id="rId1"/>
  <ignoredErrors>
    <ignoredError sqref="E8:F8 H8:I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workbookViewId="0">
      <selection activeCell="N32" sqref="N32"/>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1">
      <c r="B1" s="668" t="s">
        <v>1016</v>
      </c>
      <c r="C1" s="669"/>
      <c r="D1" s="669"/>
      <c r="E1" s="669"/>
      <c r="F1" s="669"/>
      <c r="G1" s="669"/>
      <c r="H1" s="669"/>
      <c r="I1" s="669"/>
      <c r="J1" s="670"/>
      <c r="K1" s="17"/>
    </row>
    <row r="2" spans="1:11">
      <c r="B2" s="671" t="s">
        <v>446</v>
      </c>
      <c r="C2" s="672"/>
      <c r="D2" s="672"/>
      <c r="E2" s="672"/>
      <c r="F2" s="672"/>
      <c r="G2" s="672"/>
      <c r="H2" s="672"/>
      <c r="I2" s="672"/>
      <c r="J2" s="673"/>
      <c r="K2" s="17"/>
    </row>
    <row r="3" spans="1:11">
      <c r="B3" s="671" t="s">
        <v>1015</v>
      </c>
      <c r="C3" s="672"/>
      <c r="D3" s="672"/>
      <c r="E3" s="672"/>
      <c r="F3" s="672"/>
      <c r="G3" s="672"/>
      <c r="H3" s="672"/>
      <c r="I3" s="672"/>
      <c r="J3" s="673"/>
      <c r="K3" s="17"/>
    </row>
    <row r="4" spans="1:11">
      <c r="B4" s="671" t="s">
        <v>1205</v>
      </c>
      <c r="C4" s="672"/>
      <c r="D4" s="672"/>
      <c r="E4" s="672"/>
      <c r="F4" s="672"/>
      <c r="G4" s="672"/>
      <c r="H4" s="672"/>
      <c r="I4" s="672"/>
      <c r="J4" s="673"/>
      <c r="K4" s="17"/>
    </row>
    <row r="5" spans="1:11" s="16" customFormat="1">
      <c r="A5" s="18"/>
      <c r="B5" s="18"/>
      <c r="C5" s="18"/>
      <c r="D5" s="18"/>
      <c r="F5" s="19"/>
      <c r="G5" s="19"/>
      <c r="H5" s="19"/>
      <c r="I5" s="19"/>
      <c r="J5" s="19"/>
    </row>
    <row r="6" spans="1:11">
      <c r="A6" s="18"/>
      <c r="B6" s="18"/>
      <c r="C6" s="18"/>
      <c r="D6" s="18"/>
      <c r="E6" s="19"/>
      <c r="F6" s="19"/>
      <c r="G6" s="19"/>
      <c r="H6" s="19"/>
      <c r="I6" s="19"/>
      <c r="J6" s="19"/>
      <c r="K6" s="17"/>
    </row>
    <row r="7" spans="1:11">
      <c r="A7" s="18"/>
      <c r="B7" s="675" t="s">
        <v>1206</v>
      </c>
      <c r="C7" s="675"/>
      <c r="D7" s="675"/>
      <c r="E7" s="674" t="s">
        <v>176</v>
      </c>
      <c r="F7" s="674"/>
      <c r="G7" s="674"/>
      <c r="H7" s="674"/>
      <c r="I7" s="674"/>
      <c r="J7" s="675" t="s">
        <v>177</v>
      </c>
      <c r="K7" s="17"/>
    </row>
    <row r="8" spans="1:11" ht="20.399999999999999">
      <c r="A8" s="18"/>
      <c r="B8" s="675"/>
      <c r="C8" s="675"/>
      <c r="D8" s="675"/>
      <c r="E8" s="567" t="s">
        <v>178</v>
      </c>
      <c r="F8" s="44" t="s">
        <v>179</v>
      </c>
      <c r="G8" s="567" t="s">
        <v>180</v>
      </c>
      <c r="H8" s="567" t="s">
        <v>181</v>
      </c>
      <c r="I8" s="567" t="s">
        <v>182</v>
      </c>
      <c r="J8" s="675"/>
      <c r="K8" s="17"/>
    </row>
    <row r="9" spans="1:11">
      <c r="A9" s="18"/>
      <c r="B9" s="675"/>
      <c r="C9" s="675"/>
      <c r="D9" s="675"/>
      <c r="E9" s="567" t="s">
        <v>183</v>
      </c>
      <c r="F9" s="567" t="s">
        <v>184</v>
      </c>
      <c r="G9" s="567" t="s">
        <v>185</v>
      </c>
      <c r="H9" s="567" t="s">
        <v>186</v>
      </c>
      <c r="I9" s="567" t="s">
        <v>187</v>
      </c>
      <c r="J9" s="567" t="s">
        <v>200</v>
      </c>
      <c r="K9" s="17"/>
    </row>
    <row r="10" spans="1:11">
      <c r="A10" s="21"/>
      <c r="B10" s="22"/>
      <c r="C10" s="23"/>
      <c r="D10" s="24"/>
      <c r="E10" s="26"/>
      <c r="F10" s="26"/>
      <c r="G10" s="26"/>
      <c r="H10" s="26"/>
      <c r="I10" s="26"/>
      <c r="J10" s="26"/>
      <c r="K10" s="17"/>
    </row>
    <row r="11" spans="1:11">
      <c r="A11" s="21"/>
      <c r="B11" s="36" t="s">
        <v>196</v>
      </c>
      <c r="C11" s="37"/>
      <c r="D11" s="45"/>
      <c r="E11" s="405">
        <f>+E12+E13+E14+E15+E18+E21+E22+E16</f>
        <v>10153241</v>
      </c>
      <c r="F11" s="405">
        <f t="shared" ref="F11:I11" si="0">+F12+F13+F14+F15+F18+F21+F22+F16</f>
        <v>0</v>
      </c>
      <c r="G11" s="405">
        <f t="shared" si="0"/>
        <v>10153241</v>
      </c>
      <c r="H11" s="405">
        <f t="shared" si="0"/>
        <v>15231417.789999999</v>
      </c>
      <c r="I11" s="405">
        <f t="shared" si="0"/>
        <v>15231417.789999999</v>
      </c>
      <c r="J11" s="405">
        <f t="shared" ref="J11" si="1">+J12+J13+J14+J15+J18+J21+J22</f>
        <v>5078176.7899999991</v>
      </c>
      <c r="K11" s="17"/>
    </row>
    <row r="12" spans="1:11" ht="12" customHeight="1">
      <c r="A12" s="21"/>
      <c r="B12" s="27"/>
      <c r="C12" s="677" t="s">
        <v>83</v>
      </c>
      <c r="D12" s="678"/>
      <c r="E12" s="400">
        <f>(1524635/4)</f>
        <v>381158.75</v>
      </c>
      <c r="F12" s="400">
        <v>0</v>
      </c>
      <c r="G12" s="400">
        <f>+E12+F12</f>
        <v>381158.75</v>
      </c>
      <c r="H12" s="400">
        <v>597270.78</v>
      </c>
      <c r="I12" s="400">
        <v>597270.78</v>
      </c>
      <c r="J12" s="400">
        <f>+I12-E12</f>
        <v>216112.03000000003</v>
      </c>
    </row>
    <row r="13" spans="1:11" ht="12" customHeight="1">
      <c r="A13" s="21"/>
      <c r="B13" s="27"/>
      <c r="C13" s="677" t="s">
        <v>87</v>
      </c>
      <c r="D13" s="678"/>
      <c r="E13" s="400">
        <v>0</v>
      </c>
      <c r="F13" s="400">
        <v>0</v>
      </c>
      <c r="G13" s="400">
        <f t="shared" ref="G13:G27" si="2">+E13+F13</f>
        <v>0</v>
      </c>
      <c r="H13" s="400">
        <v>0</v>
      </c>
      <c r="I13" s="400">
        <v>0</v>
      </c>
      <c r="J13" s="400">
        <f t="shared" ref="J13:J30" si="3">+I13-E13</f>
        <v>0</v>
      </c>
    </row>
    <row r="14" spans="1:11" ht="12" customHeight="1">
      <c r="A14" s="21"/>
      <c r="B14" s="27"/>
      <c r="C14" s="677" t="s">
        <v>89</v>
      </c>
      <c r="D14" s="678"/>
      <c r="E14" s="400">
        <f>(4004918/4)</f>
        <v>1001229.5</v>
      </c>
      <c r="F14" s="400">
        <v>0</v>
      </c>
      <c r="G14" s="400">
        <f t="shared" si="2"/>
        <v>1001229.5</v>
      </c>
      <c r="H14" s="400">
        <v>5459949.4699999997</v>
      </c>
      <c r="I14" s="400">
        <v>5459949.4699999997</v>
      </c>
      <c r="J14" s="400">
        <f t="shared" si="3"/>
        <v>4458719.97</v>
      </c>
    </row>
    <row r="15" spans="1:11" ht="12" customHeight="1">
      <c r="A15" s="21"/>
      <c r="B15" s="27"/>
      <c r="C15" s="677" t="s">
        <v>188</v>
      </c>
      <c r="D15" s="678"/>
      <c r="E15" s="400">
        <f>(61240/4)</f>
        <v>15310</v>
      </c>
      <c r="F15" s="400">
        <f>+F16+F17</f>
        <v>0</v>
      </c>
      <c r="G15" s="400">
        <f>(61240/4)</f>
        <v>15310</v>
      </c>
      <c r="H15" s="400">
        <v>4721.7</v>
      </c>
      <c r="I15" s="400">
        <v>4721.7</v>
      </c>
      <c r="J15" s="400">
        <f t="shared" si="3"/>
        <v>-10588.3</v>
      </c>
    </row>
    <row r="16" spans="1:11" ht="12" customHeight="1">
      <c r="A16" s="21"/>
      <c r="B16" s="27"/>
      <c r="C16" s="46"/>
      <c r="D16" s="38" t="s">
        <v>189</v>
      </c>
      <c r="E16" s="400"/>
      <c r="F16" s="400">
        <v>0</v>
      </c>
      <c r="G16" s="400">
        <f t="shared" ref="G16" si="4">+E16+F16</f>
        <v>0</v>
      </c>
      <c r="H16" s="400">
        <f>+G16</f>
        <v>0</v>
      </c>
      <c r="I16" s="400">
        <f>+H16</f>
        <v>0</v>
      </c>
      <c r="J16" s="400">
        <f t="shared" si="3"/>
        <v>0</v>
      </c>
    </row>
    <row r="17" spans="1:13" ht="12" customHeight="1">
      <c r="A17" s="21"/>
      <c r="B17" s="27"/>
      <c r="C17" s="46"/>
      <c r="D17" s="38" t="s">
        <v>190</v>
      </c>
      <c r="E17" s="400">
        <v>0</v>
      </c>
      <c r="F17" s="400">
        <v>0</v>
      </c>
      <c r="G17" s="400">
        <f t="shared" si="2"/>
        <v>0</v>
      </c>
      <c r="H17" s="400">
        <v>0</v>
      </c>
      <c r="I17" s="400">
        <v>0</v>
      </c>
      <c r="J17" s="400">
        <f t="shared" si="3"/>
        <v>0</v>
      </c>
    </row>
    <row r="18" spans="1:13" ht="12" customHeight="1">
      <c r="A18" s="21"/>
      <c r="B18" s="27"/>
      <c r="C18" s="677" t="s">
        <v>191</v>
      </c>
      <c r="D18" s="678"/>
      <c r="E18" s="400">
        <f>(135451/4)</f>
        <v>33862.75</v>
      </c>
      <c r="F18" s="400">
        <f>+F19+F20</f>
        <v>0</v>
      </c>
      <c r="G18" s="400">
        <f t="shared" si="2"/>
        <v>33862.75</v>
      </c>
      <c r="H18" s="400">
        <f>+H19+H20</f>
        <v>243907.55</v>
      </c>
      <c r="I18" s="400">
        <f>+I19+I20</f>
        <v>243907.55</v>
      </c>
      <c r="J18" s="400">
        <f t="shared" si="3"/>
        <v>210044.79999999999</v>
      </c>
    </row>
    <row r="19" spans="1:13" ht="12" customHeight="1">
      <c r="A19" s="21"/>
      <c r="B19" s="27"/>
      <c r="C19" s="46"/>
      <c r="D19" s="38" t="s">
        <v>189</v>
      </c>
      <c r="E19" s="400">
        <v>0</v>
      </c>
      <c r="F19" s="400">
        <v>0</v>
      </c>
      <c r="G19" s="400">
        <f t="shared" si="2"/>
        <v>0</v>
      </c>
      <c r="H19" s="400">
        <v>243907.55</v>
      </c>
      <c r="I19" s="400">
        <v>243907.55</v>
      </c>
      <c r="J19" s="400">
        <f t="shared" si="3"/>
        <v>243907.55</v>
      </c>
    </row>
    <row r="20" spans="1:13" ht="12" customHeight="1">
      <c r="A20" s="21"/>
      <c r="B20" s="27"/>
      <c r="C20" s="46"/>
      <c r="D20" s="38" t="s">
        <v>190</v>
      </c>
      <c r="E20" s="400">
        <v>0</v>
      </c>
      <c r="F20" s="400">
        <v>0</v>
      </c>
      <c r="G20" s="400">
        <f t="shared" si="2"/>
        <v>0</v>
      </c>
      <c r="H20" s="400">
        <v>0</v>
      </c>
      <c r="I20" s="400">
        <v>0</v>
      </c>
      <c r="J20" s="400">
        <f t="shared" si="3"/>
        <v>0</v>
      </c>
    </row>
    <row r="21" spans="1:13" ht="12" customHeight="1">
      <c r="A21" s="21"/>
      <c r="B21" s="27"/>
      <c r="C21" s="677" t="s">
        <v>100</v>
      </c>
      <c r="D21" s="678"/>
      <c r="E21" s="400">
        <f>(34886720/4)</f>
        <v>8721680</v>
      </c>
      <c r="F21" s="400">
        <v>0</v>
      </c>
      <c r="G21" s="400">
        <f>+E21</f>
        <v>8721680</v>
      </c>
      <c r="H21" s="400">
        <v>8925568.2899999991</v>
      </c>
      <c r="I21" s="400">
        <f>+H21</f>
        <v>8925568.2899999991</v>
      </c>
      <c r="J21" s="400">
        <f t="shared" si="3"/>
        <v>203888.28999999911</v>
      </c>
    </row>
    <row r="22" spans="1:13" ht="12" customHeight="1">
      <c r="A22" s="21"/>
      <c r="B22" s="27"/>
      <c r="C22" s="677" t="s">
        <v>193</v>
      </c>
      <c r="D22" s="678"/>
      <c r="E22" s="400"/>
      <c r="F22" s="400">
        <v>0</v>
      </c>
      <c r="G22" s="400">
        <f>+E22</f>
        <v>0</v>
      </c>
      <c r="H22" s="400">
        <f>+G22</f>
        <v>0</v>
      </c>
      <c r="I22" s="400">
        <f>+H22</f>
        <v>0</v>
      </c>
      <c r="J22" s="400">
        <f t="shared" si="3"/>
        <v>0</v>
      </c>
      <c r="M22" s="528"/>
    </row>
    <row r="23" spans="1:13" ht="12" customHeight="1">
      <c r="A23" s="21"/>
      <c r="B23" s="27"/>
      <c r="C23" s="46"/>
      <c r="D23" s="38"/>
      <c r="E23" s="400"/>
      <c r="F23" s="400"/>
      <c r="G23" s="406"/>
      <c r="H23" s="400"/>
      <c r="I23" s="400"/>
      <c r="J23" s="406"/>
    </row>
    <row r="24" spans="1:13" ht="12" customHeight="1">
      <c r="A24" s="21"/>
      <c r="B24" s="36" t="s">
        <v>197</v>
      </c>
      <c r="C24" s="37"/>
      <c r="D24" s="38"/>
      <c r="E24" s="405">
        <f>+E25+E26+E27</f>
        <v>275000</v>
      </c>
      <c r="F24" s="405">
        <f>+F25+F26+F27</f>
        <v>0</v>
      </c>
      <c r="G24" s="405">
        <f>+G25+G26+G27</f>
        <v>275000</v>
      </c>
      <c r="H24" s="405">
        <f>+H25+H26+H27</f>
        <v>0</v>
      </c>
      <c r="I24" s="405">
        <f>+I25+I26+I27</f>
        <v>0</v>
      </c>
      <c r="J24" s="405">
        <f t="shared" si="3"/>
        <v>-275000</v>
      </c>
    </row>
    <row r="25" spans="1:13" ht="12" customHeight="1">
      <c r="A25" s="21"/>
      <c r="B25" s="36"/>
      <c r="C25" s="677" t="s">
        <v>174</v>
      </c>
      <c r="D25" s="678"/>
      <c r="E25" s="400">
        <v>0</v>
      </c>
      <c r="F25" s="400">
        <v>0</v>
      </c>
      <c r="G25" s="400">
        <f t="shared" si="2"/>
        <v>0</v>
      </c>
      <c r="H25" s="400">
        <v>0</v>
      </c>
      <c r="I25" s="400">
        <v>0</v>
      </c>
      <c r="J25" s="400">
        <f t="shared" si="3"/>
        <v>0</v>
      </c>
    </row>
    <row r="26" spans="1:13" ht="12" customHeight="1">
      <c r="A26" s="21"/>
      <c r="B26" s="27"/>
      <c r="C26" s="677" t="s">
        <v>192</v>
      </c>
      <c r="D26" s="678"/>
      <c r="E26" s="400"/>
      <c r="F26" s="400">
        <v>0</v>
      </c>
      <c r="G26" s="400">
        <f>+E26+F26</f>
        <v>0</v>
      </c>
      <c r="H26" s="400">
        <f>+G26</f>
        <v>0</v>
      </c>
      <c r="I26" s="400">
        <f>+H26</f>
        <v>0</v>
      </c>
      <c r="J26" s="400">
        <f t="shared" si="3"/>
        <v>0</v>
      </c>
    </row>
    <row r="27" spans="1:13" ht="12" customHeight="1">
      <c r="A27" s="21"/>
      <c r="B27" s="27"/>
      <c r="C27" s="677" t="s">
        <v>193</v>
      </c>
      <c r="D27" s="678"/>
      <c r="E27" s="400">
        <f>(1100000/4)</f>
        <v>275000</v>
      </c>
      <c r="F27" s="400">
        <v>0</v>
      </c>
      <c r="G27" s="400">
        <f t="shared" si="2"/>
        <v>275000</v>
      </c>
      <c r="H27" s="400">
        <v>0</v>
      </c>
      <c r="I27" s="400">
        <v>0</v>
      </c>
      <c r="J27" s="400">
        <f t="shared" si="3"/>
        <v>-275000</v>
      </c>
    </row>
    <row r="28" spans="1:13" s="41" customFormat="1">
      <c r="A28" s="18"/>
      <c r="B28" s="39"/>
      <c r="C28" s="47"/>
      <c r="D28" s="48"/>
      <c r="E28" s="407"/>
      <c r="F28" s="407"/>
      <c r="G28" s="407"/>
      <c r="H28" s="407"/>
      <c r="I28" s="407"/>
      <c r="J28" s="407"/>
      <c r="K28" s="40"/>
    </row>
    <row r="29" spans="1:13">
      <c r="A29" s="21"/>
      <c r="B29" s="36" t="s">
        <v>198</v>
      </c>
      <c r="C29" s="42"/>
      <c r="D29" s="38"/>
      <c r="E29" s="405">
        <f>+E30</f>
        <v>0</v>
      </c>
      <c r="F29" s="405">
        <f>+F30</f>
        <v>0</v>
      </c>
      <c r="G29" s="405">
        <f>+G30</f>
        <v>0</v>
      </c>
      <c r="H29" s="405">
        <f>+H30</f>
        <v>0</v>
      </c>
      <c r="I29" s="405">
        <f>+I30</f>
        <v>0</v>
      </c>
      <c r="J29" s="405">
        <f t="shared" si="3"/>
        <v>0</v>
      </c>
    </row>
    <row r="30" spans="1:13">
      <c r="A30" s="21"/>
      <c r="B30" s="27"/>
      <c r="C30" s="677" t="s">
        <v>194</v>
      </c>
      <c r="D30" s="678"/>
      <c r="E30" s="400">
        <v>0</v>
      </c>
      <c r="F30" s="400">
        <v>0</v>
      </c>
      <c r="G30" s="400">
        <f t="shared" ref="G30" si="5">+E30+F30</f>
        <v>0</v>
      </c>
      <c r="H30" s="400">
        <v>0</v>
      </c>
      <c r="I30" s="400">
        <v>0</v>
      </c>
      <c r="J30" s="400">
        <f t="shared" si="3"/>
        <v>0</v>
      </c>
    </row>
    <row r="31" spans="1:13">
      <c r="A31" s="21"/>
      <c r="B31" s="29"/>
      <c r="C31" s="30"/>
      <c r="D31" s="31"/>
      <c r="E31" s="408"/>
      <c r="F31" s="408"/>
      <c r="G31" s="408"/>
      <c r="H31" s="408"/>
      <c r="I31" s="408"/>
      <c r="J31" s="408"/>
    </row>
    <row r="32" spans="1:13">
      <c r="A32" s="18"/>
      <c r="B32" s="32"/>
      <c r="C32" s="33"/>
      <c r="D32" s="43" t="s">
        <v>195</v>
      </c>
      <c r="E32" s="400">
        <f>+E11+E24</f>
        <v>10428241</v>
      </c>
      <c r="F32" s="400">
        <f t="shared" ref="F32:I32" si="6">+F11+F24</f>
        <v>0</v>
      </c>
      <c r="G32" s="400">
        <f t="shared" si="6"/>
        <v>10428241</v>
      </c>
      <c r="H32" s="400">
        <f t="shared" si="6"/>
        <v>15231417.789999999</v>
      </c>
      <c r="I32" s="400">
        <f t="shared" si="6"/>
        <v>15231417.789999999</v>
      </c>
      <c r="J32" s="679">
        <f>+J11+J24+J29</f>
        <v>4803176.7899999991</v>
      </c>
    </row>
    <row r="33" spans="1:11">
      <c r="A33" s="21"/>
      <c r="B33" s="35"/>
      <c r="C33" s="35"/>
      <c r="D33" s="35"/>
      <c r="E33" s="409"/>
      <c r="F33" s="409"/>
      <c r="G33" s="409"/>
      <c r="H33" s="666" t="s">
        <v>365</v>
      </c>
      <c r="I33" s="667"/>
      <c r="J33" s="680"/>
    </row>
    <row r="34" spans="1:11">
      <c r="B34" s="16" t="s">
        <v>199</v>
      </c>
      <c r="C34" s="16"/>
      <c r="D34" s="16"/>
      <c r="E34" s="16"/>
      <c r="F34" s="16"/>
      <c r="G34" s="16"/>
      <c r="H34" s="16"/>
      <c r="I34" s="16"/>
      <c r="J34" s="16"/>
    </row>
    <row r="35" spans="1:11" ht="11.4">
      <c r="B35" s="659" t="s">
        <v>78</v>
      </c>
      <c r="C35" s="659"/>
      <c r="D35" s="659"/>
      <c r="E35" s="659"/>
      <c r="F35" s="659"/>
      <c r="G35" s="659"/>
      <c r="H35" s="659"/>
      <c r="I35" s="659"/>
      <c r="J35" s="659"/>
    </row>
    <row r="36" spans="1:11" ht="11.4">
      <c r="B36" s="566"/>
      <c r="C36" s="566"/>
      <c r="D36" s="566"/>
      <c r="E36" s="566"/>
      <c r="F36" s="566"/>
      <c r="G36" s="566"/>
      <c r="H36" s="566"/>
      <c r="I36" s="566"/>
      <c r="J36" s="566"/>
    </row>
    <row r="37" spans="1:11">
      <c r="B37" s="16"/>
      <c r="C37" s="16"/>
      <c r="D37" s="16"/>
      <c r="E37" s="16"/>
      <c r="F37" s="16"/>
      <c r="G37" s="16"/>
      <c r="H37" s="16"/>
      <c r="I37" s="16"/>
      <c r="J37" s="16"/>
    </row>
    <row r="38" spans="1:11" ht="11.4">
      <c r="D38" s="603" t="s">
        <v>551</v>
      </c>
      <c r="E38" s="603"/>
      <c r="F38" s="241"/>
      <c r="G38" s="109" t="s">
        <v>990</v>
      </c>
      <c r="H38" s="191"/>
      <c r="I38" s="191"/>
      <c r="J38" s="287"/>
    </row>
    <row r="39" spans="1:11" customFormat="1" ht="14.4">
      <c r="A39" s="80"/>
      <c r="B39" s="114" t="s">
        <v>1047</v>
      </c>
      <c r="C39" s="114"/>
      <c r="D39" s="241"/>
      <c r="E39" s="241"/>
      <c r="F39" s="114"/>
      <c r="G39" s="114"/>
      <c r="H39" s="17"/>
    </row>
    <row r="40" spans="1:11" ht="11.4">
      <c r="D40" s="598"/>
      <c r="E40" s="598"/>
      <c r="F40" s="243"/>
      <c r="G40" s="243"/>
      <c r="H40" s="598"/>
      <c r="I40" s="598"/>
    </row>
    <row r="42" spans="1:11" ht="11.4">
      <c r="D42" s="603" t="s">
        <v>551</v>
      </c>
      <c r="E42" s="603"/>
      <c r="G42" s="286" t="s">
        <v>1003</v>
      </c>
      <c r="H42" s="286"/>
      <c r="I42" s="287"/>
      <c r="J42" s="287"/>
    </row>
    <row r="43" spans="1:11" customFormat="1" ht="14.4">
      <c r="A43" s="80"/>
      <c r="B43" s="91" t="s">
        <v>1046</v>
      </c>
      <c r="C43" s="17"/>
      <c r="D43" s="17"/>
      <c r="E43" s="17"/>
      <c r="F43" s="17"/>
      <c r="G43" s="17"/>
      <c r="H43" s="17"/>
    </row>
    <row r="46" spans="1:11">
      <c r="D46" s="287" t="s">
        <v>1044</v>
      </c>
      <c r="E46" s="287"/>
      <c r="K46" s="17"/>
    </row>
    <row r="47" spans="1:11" customFormat="1" ht="14.4">
      <c r="A47" s="80"/>
      <c r="B47" s="91" t="s">
        <v>1045</v>
      </c>
      <c r="C47" s="17"/>
      <c r="D47" s="17"/>
      <c r="E47" s="17"/>
      <c r="F47" s="17"/>
      <c r="G47" s="17"/>
      <c r="H47" s="17"/>
    </row>
  </sheetData>
  <mergeCells count="25">
    <mergeCell ref="B35:J35"/>
    <mergeCell ref="D38:E38"/>
    <mergeCell ref="D40:E40"/>
    <mergeCell ref="H40:I40"/>
    <mergeCell ref="D42:E42"/>
    <mergeCell ref="J32:J33"/>
    <mergeCell ref="H33:I33"/>
    <mergeCell ref="C12:D12"/>
    <mergeCell ref="C13:D13"/>
    <mergeCell ref="C14:D14"/>
    <mergeCell ref="C15:D15"/>
    <mergeCell ref="C18:D18"/>
    <mergeCell ref="C21:D21"/>
    <mergeCell ref="C22:D22"/>
    <mergeCell ref="C25:D25"/>
    <mergeCell ref="C26:D26"/>
    <mergeCell ref="C27:D27"/>
    <mergeCell ref="C30:D30"/>
    <mergeCell ref="B7:D9"/>
    <mergeCell ref="E7:I7"/>
    <mergeCell ref="J7:J8"/>
    <mergeCell ref="B1:J1"/>
    <mergeCell ref="B2:J2"/>
    <mergeCell ref="B3:J3"/>
    <mergeCell ref="B4:J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7"/>
  <sheetViews>
    <sheetView workbookViewId="0">
      <selection activeCell="G23" sqref="G23"/>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202</v>
      </c>
      <c r="B5" s="672"/>
      <c r="C5" s="672"/>
      <c r="D5" s="672"/>
      <c r="E5" s="672"/>
      <c r="F5" s="672"/>
      <c r="G5" s="672"/>
      <c r="H5" s="673"/>
    </row>
    <row r="6" spans="1:8" s="49" customForma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c r="A10" s="51"/>
      <c r="B10" s="52"/>
      <c r="C10" s="410"/>
      <c r="D10" s="410"/>
      <c r="E10" s="410"/>
      <c r="F10" s="410"/>
      <c r="G10" s="410"/>
      <c r="H10" s="410"/>
    </row>
    <row r="11" spans="1:8">
      <c r="A11" s="53"/>
      <c r="B11" s="54" t="s">
        <v>447</v>
      </c>
      <c r="C11" s="411">
        <v>868846.02</v>
      </c>
      <c r="D11" s="411">
        <v>2538901.42</v>
      </c>
      <c r="E11" s="411">
        <f>+C11+D11</f>
        <v>3407747.44</v>
      </c>
      <c r="F11" s="411">
        <v>3080701.73</v>
      </c>
      <c r="G11" s="411">
        <v>2569433.85</v>
      </c>
      <c r="H11" s="411">
        <f>+E11-F11</f>
        <v>327045.70999999996</v>
      </c>
    </row>
    <row r="12" spans="1:8">
      <c r="A12" s="53"/>
      <c r="B12" s="54" t="s">
        <v>448</v>
      </c>
      <c r="C12" s="411">
        <v>851639.98</v>
      </c>
      <c r="D12" s="411">
        <v>1581367.04</v>
      </c>
      <c r="E12" s="411">
        <f t="shared" ref="E12:E22" si="0">+C12+D12</f>
        <v>2433007.02</v>
      </c>
      <c r="F12" s="411">
        <v>1048606.31</v>
      </c>
      <c r="G12" s="411">
        <v>577786.53</v>
      </c>
      <c r="H12" s="411">
        <f t="shared" ref="H12:H22" si="1">+E12-F12</f>
        <v>1384400.71</v>
      </c>
    </row>
    <row r="13" spans="1:8">
      <c r="A13" s="53"/>
      <c r="B13" s="54" t="s">
        <v>449</v>
      </c>
      <c r="C13" s="411">
        <v>95203.14</v>
      </c>
      <c r="D13" s="411">
        <v>203831.17</v>
      </c>
      <c r="E13" s="411">
        <f t="shared" si="0"/>
        <v>299034.31</v>
      </c>
      <c r="F13" s="411">
        <v>138369.1</v>
      </c>
      <c r="G13" s="411">
        <v>76365.47</v>
      </c>
      <c r="H13" s="411">
        <f t="shared" si="1"/>
        <v>160665.21</v>
      </c>
    </row>
    <row r="14" spans="1:8">
      <c r="A14" s="53"/>
      <c r="B14" s="54" t="s">
        <v>450</v>
      </c>
      <c r="C14" s="411">
        <v>1299956.6599999999</v>
      </c>
      <c r="D14" s="411">
        <v>1428948.69</v>
      </c>
      <c r="E14" s="411">
        <f t="shared" si="0"/>
        <v>2728905.3499999996</v>
      </c>
      <c r="F14" s="411">
        <v>1154360.29</v>
      </c>
      <c r="G14" s="411">
        <v>816684.67</v>
      </c>
      <c r="H14" s="411">
        <f t="shared" si="1"/>
        <v>1574545.0599999996</v>
      </c>
    </row>
    <row r="15" spans="1:8">
      <c r="A15" s="53"/>
      <c r="B15" s="54" t="s">
        <v>451</v>
      </c>
      <c r="C15" s="411">
        <v>1596882.44</v>
      </c>
      <c r="D15" s="411">
        <v>3463872.07</v>
      </c>
      <c r="E15" s="411">
        <f t="shared" si="0"/>
        <v>5060754.51</v>
      </c>
      <c r="F15" s="411">
        <v>5124091.21</v>
      </c>
      <c r="G15" s="411">
        <v>4623667.8099999996</v>
      </c>
      <c r="H15" s="411">
        <f t="shared" si="1"/>
        <v>-63336.700000000186</v>
      </c>
    </row>
    <row r="16" spans="1:8">
      <c r="A16" s="53"/>
      <c r="B16" s="54" t="s">
        <v>452</v>
      </c>
      <c r="C16" s="411">
        <v>1254637.4099999999</v>
      </c>
      <c r="D16" s="411">
        <v>1103185.24</v>
      </c>
      <c r="E16" s="411">
        <f t="shared" si="0"/>
        <v>2357822.65</v>
      </c>
      <c r="F16" s="411">
        <v>1389100.36</v>
      </c>
      <c r="G16" s="411">
        <v>873258.02</v>
      </c>
      <c r="H16" s="411">
        <f t="shared" si="1"/>
        <v>968722.2899999998</v>
      </c>
    </row>
    <row r="17" spans="1:9">
      <c r="A17" s="53"/>
      <c r="B17" s="54" t="s">
        <v>453</v>
      </c>
      <c r="C17" s="411">
        <v>878081.73</v>
      </c>
      <c r="D17" s="411">
        <v>718158.12</v>
      </c>
      <c r="E17" s="411">
        <f t="shared" si="0"/>
        <v>1596239.85</v>
      </c>
      <c r="F17" s="411">
        <v>791043.11</v>
      </c>
      <c r="G17" s="411">
        <v>455760.97</v>
      </c>
      <c r="H17" s="411">
        <f t="shared" si="1"/>
        <v>805196.74000000011</v>
      </c>
    </row>
    <row r="18" spans="1:9">
      <c r="A18" s="53"/>
      <c r="B18" s="54" t="s">
        <v>454</v>
      </c>
      <c r="C18" s="411">
        <v>1618027.59</v>
      </c>
      <c r="D18" s="411">
        <v>982249.99</v>
      </c>
      <c r="E18" s="411">
        <f t="shared" si="0"/>
        <v>2600277.58</v>
      </c>
      <c r="F18" s="411">
        <v>1642321.42</v>
      </c>
      <c r="G18" s="411">
        <v>1302550.72</v>
      </c>
      <c r="H18" s="411">
        <f t="shared" si="1"/>
        <v>957956.16000000015</v>
      </c>
    </row>
    <row r="19" spans="1:9">
      <c r="A19" s="53"/>
      <c r="B19" s="54" t="s">
        <v>455</v>
      </c>
      <c r="C19" s="411">
        <v>835184.67</v>
      </c>
      <c r="D19" s="411">
        <v>1586237.34</v>
      </c>
      <c r="E19" s="411">
        <f t="shared" si="0"/>
        <v>2421422.0100000002</v>
      </c>
      <c r="F19" s="411">
        <v>1538531.36</v>
      </c>
      <c r="G19" s="411">
        <v>887172.34</v>
      </c>
      <c r="H19" s="411">
        <f t="shared" si="1"/>
        <v>882890.65000000014</v>
      </c>
    </row>
    <row r="20" spans="1:9">
      <c r="A20" s="53"/>
      <c r="B20" s="54" t="s">
        <v>456</v>
      </c>
      <c r="C20" s="412">
        <v>976670.1</v>
      </c>
      <c r="D20" s="412">
        <v>997526.81</v>
      </c>
      <c r="E20" s="411">
        <f t="shared" si="0"/>
        <v>1974196.9100000001</v>
      </c>
      <c r="F20" s="411">
        <v>1079039.24</v>
      </c>
      <c r="G20" s="411">
        <v>526110.92000000004</v>
      </c>
      <c r="H20" s="411">
        <f t="shared" si="1"/>
        <v>895157.67000000016</v>
      </c>
    </row>
    <row r="21" spans="1:9">
      <c r="A21" s="53"/>
      <c r="B21" s="382" t="s">
        <v>1096</v>
      </c>
      <c r="C21" s="529">
        <v>0</v>
      </c>
      <c r="D21" s="529">
        <v>168840</v>
      </c>
      <c r="E21" s="411">
        <f t="shared" si="0"/>
        <v>168840</v>
      </c>
      <c r="F21" s="411">
        <v>168840</v>
      </c>
      <c r="G21" s="411">
        <v>168840</v>
      </c>
      <c r="H21" s="411">
        <f t="shared" si="1"/>
        <v>0</v>
      </c>
    </row>
    <row r="22" spans="1:9">
      <c r="A22" s="55"/>
      <c r="B22" s="382" t="s">
        <v>457</v>
      </c>
      <c r="C22" s="413">
        <v>109023.66</v>
      </c>
      <c r="D22" s="413">
        <v>134253.41</v>
      </c>
      <c r="E22" s="411">
        <f t="shared" si="0"/>
        <v>243277.07</v>
      </c>
      <c r="F22" s="411">
        <v>106741.47</v>
      </c>
      <c r="G22" s="411">
        <v>57615.85</v>
      </c>
      <c r="H22" s="411">
        <f t="shared" si="1"/>
        <v>136535.6</v>
      </c>
      <c r="I22" s="384"/>
    </row>
    <row r="23" spans="1:9" s="57" customFormat="1">
      <c r="A23" s="383"/>
      <c r="B23" s="383" t="s">
        <v>210</v>
      </c>
      <c r="C23" s="414">
        <f>SUM(C11:C22)</f>
        <v>10384153.4</v>
      </c>
      <c r="D23" s="414">
        <f>SUM(D11:D22)</f>
        <v>14907371.300000001</v>
      </c>
      <c r="E23" s="414">
        <f>SUM(E11:E22)</f>
        <v>25291524.700000003</v>
      </c>
      <c r="F23" s="414">
        <f t="shared" ref="F23:H23" si="2">SUM(F11:F22)</f>
        <v>17261745.599999998</v>
      </c>
      <c r="G23" s="414">
        <f t="shared" si="2"/>
        <v>12935247.15</v>
      </c>
      <c r="H23" s="414">
        <f t="shared" si="2"/>
        <v>8029779.0999999996</v>
      </c>
      <c r="I23" s="56"/>
    </row>
    <row r="24" spans="1:9">
      <c r="A24" s="16"/>
      <c r="B24" s="16"/>
      <c r="C24" s="16"/>
      <c r="D24" s="16"/>
      <c r="E24" s="16"/>
      <c r="F24" s="16"/>
      <c r="G24" s="16"/>
      <c r="H24" s="16"/>
    </row>
    <row r="25" spans="1:9">
      <c r="A25" s="16"/>
      <c r="B25" s="659" t="s">
        <v>78</v>
      </c>
      <c r="C25" s="659"/>
      <c r="D25" s="659"/>
      <c r="E25" s="659"/>
      <c r="F25" s="659"/>
      <c r="G25" s="659"/>
      <c r="H25" s="659"/>
      <c r="I25" s="659"/>
    </row>
    <row r="26" spans="1:9">
      <c r="A26" s="16"/>
      <c r="B26" s="16"/>
      <c r="C26" s="16"/>
      <c r="D26" s="16"/>
      <c r="E26" s="16"/>
      <c r="F26" s="16"/>
      <c r="G26" s="16"/>
      <c r="H26" s="16"/>
    </row>
    <row r="28" spans="1:9">
      <c r="B28" s="286" t="s">
        <v>1042</v>
      </c>
      <c r="C28" s="286"/>
      <c r="D28" s="241"/>
      <c r="E28" s="109" t="s">
        <v>1042</v>
      </c>
      <c r="F28" s="191"/>
      <c r="G28" s="191"/>
      <c r="H28" s="287"/>
    </row>
    <row r="29" spans="1:9">
      <c r="A29" s="80"/>
      <c r="B29" s="114" t="s">
        <v>1040</v>
      </c>
      <c r="C29" s="114"/>
      <c r="D29" s="241"/>
      <c r="E29" s="241"/>
      <c r="F29" s="114"/>
      <c r="G29" s="114"/>
      <c r="I29"/>
    </row>
    <row r="30" spans="1:9">
      <c r="B30" s="598"/>
      <c r="C30" s="598"/>
      <c r="D30" s="243"/>
      <c r="E30" s="243"/>
      <c r="F30" s="598"/>
      <c r="G30" s="598"/>
    </row>
    <row r="32" spans="1:9">
      <c r="B32" s="109" t="s">
        <v>1042</v>
      </c>
      <c r="C32" s="602"/>
      <c r="D32" s="602"/>
      <c r="E32" s="287" t="s">
        <v>1036</v>
      </c>
      <c r="F32" s="191"/>
      <c r="G32" s="191"/>
      <c r="H32" s="287"/>
    </row>
    <row r="33" spans="1:9">
      <c r="A33" s="80"/>
      <c r="B33" s="91" t="s">
        <v>1041</v>
      </c>
      <c r="I33"/>
    </row>
    <row r="36" spans="1:9">
      <c r="B36" s="287" t="s">
        <v>1043</v>
      </c>
    </row>
    <row r="37" spans="1:9">
      <c r="A37" s="80"/>
      <c r="B37" s="91" t="s">
        <v>1032</v>
      </c>
      <c r="I37"/>
    </row>
  </sheetData>
  <mergeCells count="12">
    <mergeCell ref="A1:H1"/>
    <mergeCell ref="A2:H2"/>
    <mergeCell ref="A3:H3"/>
    <mergeCell ref="A5:H5"/>
    <mergeCell ref="A4:H4"/>
    <mergeCell ref="C32:D32"/>
    <mergeCell ref="A7:B9"/>
    <mergeCell ref="C7:G7"/>
    <mergeCell ref="H7:H8"/>
    <mergeCell ref="B30:C30"/>
    <mergeCell ref="F30:G30"/>
    <mergeCell ref="B25:I25"/>
  </mergeCells>
  <pageMargins left="0.31496062992125984" right="0.11811023622047245" top="0.35433070866141736" bottom="0.15748031496062992" header="0.31496062992125984" footer="0.31496062992125984"/>
  <pageSetup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workbookViewId="0">
      <selection activeCell="K16" sqref="K16"/>
    </sheetView>
  </sheetViews>
  <sheetFormatPr baseColWidth="10" defaultRowHeight="14.4"/>
  <cols>
    <col min="1" max="1" width="2" style="17" customWidth="1"/>
    <col min="2" max="2" width="45.8867187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211</v>
      </c>
      <c r="B5" s="672"/>
      <c r="C5" s="672"/>
      <c r="D5" s="672"/>
      <c r="E5" s="672"/>
      <c r="F5" s="672"/>
      <c r="G5" s="672"/>
      <c r="H5" s="673"/>
    </row>
    <row r="6" spans="1:8" s="49" customFormat="1">
      <c r="A6" s="16"/>
      <c r="B6" s="16"/>
      <c r="C6" s="16"/>
      <c r="D6" s="16"/>
      <c r="E6" s="16"/>
      <c r="F6" s="16"/>
      <c r="G6" s="16"/>
      <c r="H6" s="16"/>
    </row>
    <row r="7" spans="1:8">
      <c r="A7" s="683" t="s">
        <v>76</v>
      </c>
      <c r="B7" s="684"/>
      <c r="C7" s="682" t="s">
        <v>212</v>
      </c>
      <c r="D7" s="682"/>
      <c r="E7" s="682"/>
      <c r="F7" s="682"/>
      <c r="G7" s="682"/>
      <c r="H7" s="682" t="s">
        <v>204</v>
      </c>
    </row>
    <row r="8" spans="1:8" ht="20.399999999999999">
      <c r="A8" s="685"/>
      <c r="B8" s="686"/>
      <c r="C8" s="50" t="s">
        <v>205</v>
      </c>
      <c r="D8" s="50" t="s">
        <v>206</v>
      </c>
      <c r="E8" s="50" t="s">
        <v>180</v>
      </c>
      <c r="F8" s="50" t="s">
        <v>181</v>
      </c>
      <c r="G8" s="50" t="s">
        <v>207</v>
      </c>
      <c r="H8" s="682"/>
    </row>
    <row r="9" spans="1:8">
      <c r="A9" s="687"/>
      <c r="B9" s="688"/>
      <c r="C9" s="50">
        <v>1</v>
      </c>
      <c r="D9" s="50">
        <v>2</v>
      </c>
      <c r="E9" s="50" t="s">
        <v>208</v>
      </c>
      <c r="F9" s="50">
        <v>4</v>
      </c>
      <c r="G9" s="50">
        <v>5</v>
      </c>
      <c r="H9" s="50" t="s">
        <v>209</v>
      </c>
    </row>
    <row r="10" spans="1:8">
      <c r="A10" s="58"/>
      <c r="B10" s="59"/>
      <c r="C10" s="60"/>
      <c r="D10" s="60"/>
      <c r="E10" s="60"/>
      <c r="F10" s="60"/>
      <c r="G10" s="60"/>
      <c r="H10" s="60"/>
    </row>
    <row r="11" spans="1:8">
      <c r="A11" s="51"/>
      <c r="B11" s="61" t="s">
        <v>213</v>
      </c>
      <c r="C11" s="415">
        <v>7761416.5</v>
      </c>
      <c r="D11" s="415">
        <v>11471512.27</v>
      </c>
      <c r="E11" s="415">
        <f>+C11+D11</f>
        <v>19232928.77</v>
      </c>
      <c r="F11" s="415">
        <v>11369492.050000001</v>
      </c>
      <c r="G11" s="415">
        <v>7532238.6900000004</v>
      </c>
      <c r="H11" s="415">
        <f>+E11-F11</f>
        <v>7863436.7199999988</v>
      </c>
    </row>
    <row r="12" spans="1:8">
      <c r="A12" s="51"/>
      <c r="B12" s="52"/>
      <c r="C12" s="415"/>
      <c r="D12" s="415"/>
      <c r="E12" s="415"/>
      <c r="F12" s="415"/>
      <c r="G12" s="415"/>
      <c r="H12" s="415"/>
    </row>
    <row r="13" spans="1:8">
      <c r="A13" s="62"/>
      <c r="B13" s="61" t="s">
        <v>214</v>
      </c>
      <c r="C13" s="415">
        <v>2622736.9</v>
      </c>
      <c r="D13" s="415">
        <v>3435859.03</v>
      </c>
      <c r="E13" s="415">
        <f>+C13+D13</f>
        <v>6058595.9299999997</v>
      </c>
      <c r="F13" s="415">
        <v>5892253.5499999998</v>
      </c>
      <c r="G13" s="415">
        <v>5403008.46</v>
      </c>
      <c r="H13" s="415">
        <f>+E13-F13</f>
        <v>166342.37999999989</v>
      </c>
    </row>
    <row r="14" spans="1:8">
      <c r="A14" s="51"/>
      <c r="B14" s="52"/>
      <c r="C14" s="415"/>
      <c r="D14" s="415"/>
      <c r="E14" s="415"/>
      <c r="F14" s="415"/>
      <c r="G14" s="415"/>
      <c r="H14" s="415"/>
    </row>
    <row r="15" spans="1:8">
      <c r="A15" s="62"/>
      <c r="B15" s="61" t="s">
        <v>215</v>
      </c>
      <c r="C15" s="415"/>
      <c r="D15" s="415"/>
      <c r="E15" s="415"/>
      <c r="F15" s="415"/>
      <c r="G15" s="415"/>
      <c r="H15" s="415"/>
    </row>
    <row r="16" spans="1:8">
      <c r="A16" s="63"/>
      <c r="B16" s="64"/>
      <c r="C16" s="416"/>
      <c r="D16" s="416"/>
      <c r="E16" s="416"/>
      <c r="F16" s="416"/>
      <c r="G16" s="416"/>
      <c r="H16" s="416"/>
    </row>
    <row r="17" spans="1:8" s="57" customFormat="1">
      <c r="A17" s="63"/>
      <c r="B17" s="64" t="s">
        <v>210</v>
      </c>
      <c r="C17" s="417">
        <f>+C11+C13+C15</f>
        <v>10384153.4</v>
      </c>
      <c r="D17" s="417">
        <f t="shared" ref="D17:H17" si="0">+D11+D13+D15</f>
        <v>14907371.299999999</v>
      </c>
      <c r="E17" s="417">
        <f t="shared" si="0"/>
        <v>25291524.699999999</v>
      </c>
      <c r="F17" s="417">
        <f t="shared" si="0"/>
        <v>17261745.600000001</v>
      </c>
      <c r="G17" s="417">
        <f t="shared" si="0"/>
        <v>12935247.15</v>
      </c>
      <c r="H17" s="417">
        <f t="shared" si="0"/>
        <v>8029779.0999999987</v>
      </c>
    </row>
    <row r="18" spans="1:8" s="49" customFormat="1">
      <c r="A18" s="16"/>
      <c r="B18" s="16"/>
      <c r="C18" s="16"/>
      <c r="D18" s="16"/>
      <c r="E18" s="16"/>
      <c r="F18" s="16"/>
      <c r="G18" s="16"/>
      <c r="H18" s="16"/>
    </row>
    <row r="19" spans="1:8">
      <c r="B19" s="659" t="s">
        <v>78</v>
      </c>
      <c r="C19" s="659"/>
      <c r="D19" s="659"/>
      <c r="E19" s="659"/>
      <c r="F19" s="659"/>
      <c r="G19" s="659"/>
      <c r="H19" s="659"/>
    </row>
    <row r="20" spans="1:8">
      <c r="B20" s="16"/>
      <c r="C20" s="16"/>
      <c r="D20" s="16"/>
      <c r="E20" s="16"/>
      <c r="F20" s="16"/>
      <c r="G20" s="16"/>
      <c r="H20" s="16"/>
    </row>
    <row r="22" spans="1:8">
      <c r="B22" s="600"/>
      <c r="C22" s="600"/>
      <c r="D22" s="241"/>
      <c r="E22" s="283"/>
      <c r="F22" s="601"/>
      <c r="G22" s="601"/>
      <c r="H22" s="284"/>
    </row>
    <row r="23" spans="1:8">
      <c r="A23" s="80"/>
      <c r="B23" s="114" t="s">
        <v>1038</v>
      </c>
      <c r="C23" s="114"/>
      <c r="D23" s="241"/>
      <c r="E23" s="241"/>
      <c r="F23" s="114"/>
      <c r="G23" s="114"/>
    </row>
    <row r="24" spans="1:8">
      <c r="B24" s="598"/>
      <c r="C24" s="598"/>
      <c r="D24" s="243"/>
      <c r="E24" s="243"/>
      <c r="F24" s="598"/>
      <c r="G24" s="598"/>
    </row>
    <row r="26" spans="1:8">
      <c r="B26" s="600"/>
      <c r="C26" s="600"/>
      <c r="E26" s="600"/>
      <c r="F26" s="600"/>
      <c r="G26" s="284"/>
      <c r="H26" s="284"/>
    </row>
    <row r="27" spans="1:8">
      <c r="A27" s="80"/>
      <c r="B27" s="91" t="s">
        <v>1039</v>
      </c>
    </row>
    <row r="30" spans="1:8">
      <c r="B30" s="284"/>
      <c r="C30" s="284"/>
    </row>
    <row r="31" spans="1:8">
      <c r="A31" s="80"/>
      <c r="B31" s="91" t="s">
        <v>1032</v>
      </c>
    </row>
  </sheetData>
  <mergeCells count="15">
    <mergeCell ref="A1:H1"/>
    <mergeCell ref="A2:H2"/>
    <mergeCell ref="A3:H3"/>
    <mergeCell ref="A5:H5"/>
    <mergeCell ref="A4:H4"/>
    <mergeCell ref="B26:C26"/>
    <mergeCell ref="E26:F26"/>
    <mergeCell ref="A7:B9"/>
    <mergeCell ref="C7:G7"/>
    <mergeCell ref="H7:H8"/>
    <mergeCell ref="B24:C24"/>
    <mergeCell ref="F24:G24"/>
    <mergeCell ref="B19:H19"/>
    <mergeCell ref="B22:C22"/>
    <mergeCell ref="F22:G22"/>
  </mergeCells>
  <pageMargins left="0.51181102362204722" right="0.51181102362204722" top="0.35433070866141736" bottom="0.35433070866141736"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1"/>
  <sheetViews>
    <sheetView workbookViewId="0">
      <selection activeCell="K9" sqref="K9"/>
    </sheetView>
  </sheetViews>
  <sheetFormatPr baseColWidth="10" defaultRowHeight="14.4"/>
  <cols>
    <col min="1" max="1" width="4.5546875" style="17" customWidth="1"/>
    <col min="2" max="2" width="57.33203125" style="17" customWidth="1"/>
    <col min="3" max="8" width="12.6640625" style="17" customWidth="1"/>
  </cols>
  <sheetData>
    <row r="1" spans="1:8">
      <c r="A1" s="671" t="s">
        <v>446</v>
      </c>
      <c r="B1" s="672"/>
      <c r="C1" s="672"/>
      <c r="D1" s="672"/>
      <c r="E1" s="672"/>
      <c r="F1" s="672"/>
      <c r="G1" s="672"/>
      <c r="H1" s="673"/>
    </row>
    <row r="2" spans="1:8">
      <c r="A2" s="671" t="s">
        <v>1016</v>
      </c>
      <c r="B2" s="672"/>
      <c r="C2" s="672"/>
      <c r="D2" s="672"/>
      <c r="E2" s="672"/>
      <c r="F2" s="672"/>
      <c r="G2" s="672"/>
      <c r="H2" s="673"/>
    </row>
    <row r="3" spans="1:8">
      <c r="A3" s="671" t="s">
        <v>1015</v>
      </c>
      <c r="B3" s="672"/>
      <c r="C3" s="672"/>
      <c r="D3" s="672"/>
      <c r="E3" s="672"/>
      <c r="F3" s="672"/>
      <c r="G3" s="672"/>
      <c r="H3" s="673"/>
    </row>
    <row r="4" spans="1:8">
      <c r="A4" s="671" t="s">
        <v>201</v>
      </c>
      <c r="B4" s="672"/>
      <c r="C4" s="672"/>
      <c r="D4" s="672"/>
      <c r="E4" s="672"/>
      <c r="F4" s="672"/>
      <c r="G4" s="672"/>
      <c r="H4" s="673"/>
    </row>
    <row r="5" spans="1:8">
      <c r="A5" s="671" t="s">
        <v>241</v>
      </c>
      <c r="B5" s="672"/>
      <c r="C5" s="672"/>
      <c r="D5" s="672"/>
      <c r="E5" s="672"/>
      <c r="F5" s="672"/>
      <c r="G5" s="672"/>
      <c r="H5" s="673"/>
    </row>
    <row r="6" spans="1:8" s="49" customFormat="1" ht="6.75" customHeight="1">
      <c r="A6" s="16"/>
      <c r="B6" s="16"/>
      <c r="C6" s="16"/>
      <c r="D6" s="16"/>
      <c r="E6" s="16"/>
      <c r="F6" s="16"/>
      <c r="G6" s="16"/>
      <c r="H6" s="16"/>
    </row>
    <row r="7" spans="1:8">
      <c r="A7" s="681" t="s">
        <v>445</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ht="11.25" customHeight="1">
      <c r="A9" s="681"/>
      <c r="B9" s="681"/>
      <c r="C9" s="50">
        <v>1</v>
      </c>
      <c r="D9" s="50">
        <v>2</v>
      </c>
      <c r="E9" s="50" t="s">
        <v>208</v>
      </c>
      <c r="F9" s="50">
        <v>4</v>
      </c>
      <c r="G9" s="50">
        <v>5</v>
      </c>
      <c r="H9" s="50" t="s">
        <v>209</v>
      </c>
    </row>
    <row r="10" spans="1:8">
      <c r="A10" s="689" t="s">
        <v>167</v>
      </c>
      <c r="B10" s="690"/>
      <c r="C10" s="331">
        <f>SUM(C11:C17)</f>
        <v>4583160.12</v>
      </c>
      <c r="D10" s="331">
        <f>SUM(D11:D17)</f>
        <v>9036265.9800000004</v>
      </c>
      <c r="E10" s="331">
        <f>+C10+D10</f>
        <v>13619426.100000001</v>
      </c>
      <c r="F10" s="331">
        <f>SUM(F11:F17)</f>
        <v>6352635.75</v>
      </c>
      <c r="G10" s="331">
        <f t="shared" ref="G10" si="0">SUM(G11:G17)</f>
        <v>4122420.75</v>
      </c>
      <c r="H10" s="331">
        <f>+E10-F10</f>
        <v>7266790.3500000015</v>
      </c>
    </row>
    <row r="11" spans="1:8">
      <c r="A11" s="67"/>
      <c r="B11" s="68" t="s">
        <v>216</v>
      </c>
      <c r="C11" s="330">
        <v>3749144.91</v>
      </c>
      <c r="D11" s="330">
        <v>3358940.9</v>
      </c>
      <c r="E11" s="330">
        <f t="shared" ref="E11:E74" si="1">+C11+D11</f>
        <v>7108085.8100000005</v>
      </c>
      <c r="F11" s="330">
        <v>3531351</v>
      </c>
      <c r="G11" s="330">
        <v>2476529</v>
      </c>
      <c r="H11" s="330">
        <f t="shared" ref="H11:H74" si="2">+E11-F11</f>
        <v>3576734.8100000005</v>
      </c>
    </row>
    <row r="12" spans="1:8">
      <c r="A12" s="67"/>
      <c r="B12" s="68" t="s">
        <v>217</v>
      </c>
      <c r="C12" s="330"/>
      <c r="D12" s="330"/>
      <c r="E12" s="330"/>
      <c r="F12" s="330"/>
      <c r="G12" s="330">
        <v>0</v>
      </c>
      <c r="H12" s="330">
        <f t="shared" si="2"/>
        <v>0</v>
      </c>
    </row>
    <row r="13" spans="1:8">
      <c r="A13" s="67"/>
      <c r="B13" s="68" t="s">
        <v>218</v>
      </c>
      <c r="C13" s="330">
        <v>683357.4</v>
      </c>
      <c r="D13" s="330">
        <v>5314428.34</v>
      </c>
      <c r="E13" s="330">
        <f t="shared" ref="E13" si="3">+C13+D13</f>
        <v>5997785.7400000002</v>
      </c>
      <c r="F13" s="330">
        <v>2523316.75</v>
      </c>
      <c r="G13" s="330">
        <v>1559491.75</v>
      </c>
      <c r="H13" s="330">
        <f t="shared" si="2"/>
        <v>3474468.99</v>
      </c>
    </row>
    <row r="14" spans="1:8">
      <c r="A14" s="67"/>
      <c r="B14" s="68" t="s">
        <v>219</v>
      </c>
      <c r="C14" s="330">
        <v>0</v>
      </c>
      <c r="D14" s="330"/>
      <c r="E14" s="330">
        <f t="shared" si="1"/>
        <v>0</v>
      </c>
      <c r="F14" s="330">
        <v>0</v>
      </c>
      <c r="G14" s="330">
        <v>0</v>
      </c>
      <c r="H14" s="330">
        <f t="shared" si="2"/>
        <v>0</v>
      </c>
    </row>
    <row r="15" spans="1:8">
      <c r="A15" s="67"/>
      <c r="B15" s="68" t="s">
        <v>220</v>
      </c>
      <c r="C15" s="330">
        <v>150657.81</v>
      </c>
      <c r="D15" s="330">
        <v>362896.74</v>
      </c>
      <c r="E15" s="330">
        <f t="shared" si="1"/>
        <v>513554.55</v>
      </c>
      <c r="F15" s="330">
        <v>297968</v>
      </c>
      <c r="G15" s="330">
        <v>86400</v>
      </c>
      <c r="H15" s="330">
        <f t="shared" si="2"/>
        <v>215586.55</v>
      </c>
    </row>
    <row r="16" spans="1:8">
      <c r="A16" s="67"/>
      <c r="B16" s="68" t="s">
        <v>221</v>
      </c>
      <c r="C16" s="330"/>
      <c r="D16" s="330"/>
      <c r="E16" s="330">
        <f t="shared" si="1"/>
        <v>0</v>
      </c>
      <c r="F16" s="330"/>
      <c r="G16" s="330"/>
      <c r="H16" s="330">
        <f t="shared" si="2"/>
        <v>0</v>
      </c>
    </row>
    <row r="17" spans="1:8">
      <c r="A17" s="67"/>
      <c r="B17" s="68" t="s">
        <v>222</v>
      </c>
      <c r="C17" s="330"/>
      <c r="D17" s="330"/>
      <c r="E17" s="330">
        <f t="shared" si="1"/>
        <v>0</v>
      </c>
      <c r="F17" s="330"/>
      <c r="G17" s="330"/>
      <c r="H17" s="330">
        <f t="shared" si="2"/>
        <v>0</v>
      </c>
    </row>
    <row r="18" spans="1:8">
      <c r="A18" s="689" t="s">
        <v>86</v>
      </c>
      <c r="B18" s="690"/>
      <c r="C18" s="331">
        <f>SUM(C19:C27)</f>
        <v>653667.09</v>
      </c>
      <c r="D18" s="331">
        <f>SUM(D19:D27)</f>
        <v>301544.55</v>
      </c>
      <c r="E18" s="331">
        <f>+C18+D18</f>
        <v>955211.6399999999</v>
      </c>
      <c r="F18" s="331">
        <f>SUM(F19:F27)</f>
        <v>876494.24</v>
      </c>
      <c r="G18" s="331">
        <f>SUM(G19:G27)</f>
        <v>532259.5</v>
      </c>
      <c r="H18" s="331">
        <f t="shared" si="2"/>
        <v>78717.399999999907</v>
      </c>
    </row>
    <row r="19" spans="1:8">
      <c r="A19" s="67"/>
      <c r="B19" s="68" t="s">
        <v>223</v>
      </c>
      <c r="C19" s="330">
        <v>82043.34</v>
      </c>
      <c r="D19" s="330">
        <v>-22726.16</v>
      </c>
      <c r="E19" s="330">
        <f t="shared" si="1"/>
        <v>59317.179999999993</v>
      </c>
      <c r="F19" s="330">
        <v>52323.199999999997</v>
      </c>
      <c r="G19" s="330">
        <v>40443.83</v>
      </c>
      <c r="H19" s="330">
        <f t="shared" si="2"/>
        <v>6993.9799999999959</v>
      </c>
    </row>
    <row r="20" spans="1:8">
      <c r="A20" s="67"/>
      <c r="B20" s="68" t="s">
        <v>224</v>
      </c>
      <c r="C20" s="330">
        <v>41202</v>
      </c>
      <c r="D20" s="330">
        <v>44430.07</v>
      </c>
      <c r="E20" s="330">
        <f t="shared" si="1"/>
        <v>85632.07</v>
      </c>
      <c r="F20" s="330">
        <v>83454.27</v>
      </c>
      <c r="G20" s="330">
        <v>34940.400000000001</v>
      </c>
      <c r="H20" s="330">
        <f t="shared" si="2"/>
        <v>2177.8000000000029</v>
      </c>
    </row>
    <row r="21" spans="1:8">
      <c r="A21" s="67"/>
      <c r="B21" s="68" t="s">
        <v>225</v>
      </c>
      <c r="C21" s="330"/>
      <c r="D21" s="330"/>
      <c r="E21" s="330">
        <f t="shared" si="1"/>
        <v>0</v>
      </c>
      <c r="F21" s="330"/>
      <c r="G21" s="330"/>
      <c r="H21" s="330">
        <f t="shared" si="2"/>
        <v>0</v>
      </c>
    </row>
    <row r="22" spans="1:8">
      <c r="A22" s="67"/>
      <c r="B22" s="68" t="s">
        <v>226</v>
      </c>
      <c r="C22" s="330">
        <v>67873.919999999998</v>
      </c>
      <c r="D22" s="330">
        <v>-45960.45</v>
      </c>
      <c r="E22" s="330">
        <f t="shared" si="1"/>
        <v>21913.47</v>
      </c>
      <c r="F22" s="330">
        <v>18804.61</v>
      </c>
      <c r="G22" s="330">
        <v>10116.219999999999</v>
      </c>
      <c r="H22" s="330">
        <f t="shared" si="2"/>
        <v>3108.8600000000006</v>
      </c>
    </row>
    <row r="23" spans="1:8">
      <c r="A23" s="67"/>
      <c r="B23" s="68" t="s">
        <v>227</v>
      </c>
      <c r="C23" s="330">
        <v>2856.54</v>
      </c>
      <c r="D23" s="330">
        <v>0</v>
      </c>
      <c r="E23" s="330">
        <f t="shared" si="1"/>
        <v>2856.54</v>
      </c>
      <c r="F23" s="330">
        <v>0</v>
      </c>
      <c r="G23" s="330"/>
      <c r="H23" s="330">
        <f t="shared" si="2"/>
        <v>2856.54</v>
      </c>
    </row>
    <row r="24" spans="1:8">
      <c r="A24" s="67"/>
      <c r="B24" s="68" t="s">
        <v>228</v>
      </c>
      <c r="C24" s="330">
        <v>419652.75</v>
      </c>
      <c r="D24" s="330">
        <v>230741.56</v>
      </c>
      <c r="E24" s="330">
        <f t="shared" si="1"/>
        <v>650394.31000000006</v>
      </c>
      <c r="F24" s="330">
        <v>609011.98</v>
      </c>
      <c r="G24" s="330">
        <v>394880.11</v>
      </c>
      <c r="H24" s="330">
        <f t="shared" si="2"/>
        <v>41382.330000000075</v>
      </c>
    </row>
    <row r="25" spans="1:8">
      <c r="A25" s="67"/>
      <c r="B25" s="68" t="s">
        <v>229</v>
      </c>
      <c r="C25" s="330">
        <v>12152.94</v>
      </c>
      <c r="D25" s="330">
        <v>62210.43</v>
      </c>
      <c r="E25" s="330">
        <f t="shared" si="1"/>
        <v>74363.37</v>
      </c>
      <c r="F25" s="330">
        <v>66462.44</v>
      </c>
      <c r="G25" s="330">
        <v>8999.2000000000007</v>
      </c>
      <c r="H25" s="330">
        <f t="shared" si="2"/>
        <v>7900.929999999993</v>
      </c>
    </row>
    <row r="26" spans="1:8">
      <c r="A26" s="67"/>
      <c r="B26" s="68" t="s">
        <v>230</v>
      </c>
      <c r="C26" s="330">
        <v>1500</v>
      </c>
      <c r="D26" s="330">
        <v>-1500</v>
      </c>
      <c r="E26" s="330">
        <f t="shared" si="1"/>
        <v>0</v>
      </c>
      <c r="F26" s="330">
        <v>0</v>
      </c>
      <c r="G26" s="330"/>
      <c r="H26" s="330">
        <f t="shared" si="2"/>
        <v>0</v>
      </c>
    </row>
    <row r="27" spans="1:8">
      <c r="A27" s="67"/>
      <c r="B27" s="68" t="s">
        <v>231</v>
      </c>
      <c r="C27" s="330">
        <v>26385.599999999999</v>
      </c>
      <c r="D27" s="330">
        <v>34349.1</v>
      </c>
      <c r="E27" s="330">
        <f t="shared" si="1"/>
        <v>60734.7</v>
      </c>
      <c r="F27" s="330">
        <v>46437.74</v>
      </c>
      <c r="G27" s="330">
        <v>42879.74</v>
      </c>
      <c r="H27" s="330">
        <f t="shared" si="2"/>
        <v>14296.96</v>
      </c>
    </row>
    <row r="28" spans="1:8">
      <c r="A28" s="689" t="s">
        <v>88</v>
      </c>
      <c r="B28" s="690"/>
      <c r="C28" s="331">
        <f>SUM(C29:C37)</f>
        <v>1955896.27</v>
      </c>
      <c r="D28" s="331">
        <f t="shared" ref="D28" si="4">SUM(D29:D37)</f>
        <v>1124126.3999999999</v>
      </c>
      <c r="E28" s="331">
        <f t="shared" si="1"/>
        <v>3080022.67</v>
      </c>
      <c r="F28" s="331">
        <f>SUM(F29:F37)</f>
        <v>2587587.34</v>
      </c>
      <c r="G28" s="331">
        <f>SUM(G29:G37)</f>
        <v>1860392.52</v>
      </c>
      <c r="H28" s="331">
        <f t="shared" si="2"/>
        <v>492435.33000000007</v>
      </c>
    </row>
    <row r="29" spans="1:8">
      <c r="A29" s="67"/>
      <c r="B29" s="68" t="s">
        <v>232</v>
      </c>
      <c r="C29" s="330">
        <v>956866.46</v>
      </c>
      <c r="D29" s="330">
        <v>163708.37</v>
      </c>
      <c r="E29" s="330">
        <f t="shared" si="1"/>
        <v>1120574.83</v>
      </c>
      <c r="F29" s="330">
        <v>760315.54</v>
      </c>
      <c r="G29" s="330">
        <v>741343.02</v>
      </c>
      <c r="H29" s="330">
        <f t="shared" si="2"/>
        <v>360259.29000000004</v>
      </c>
    </row>
    <row r="30" spans="1:8">
      <c r="A30" s="67"/>
      <c r="B30" s="68" t="s">
        <v>233</v>
      </c>
      <c r="C30" s="330">
        <v>27954.18</v>
      </c>
      <c r="D30" s="330">
        <v>33394.85</v>
      </c>
      <c r="E30" s="330">
        <f t="shared" si="1"/>
        <v>61349.03</v>
      </c>
      <c r="F30" s="330">
        <v>61240.46</v>
      </c>
      <c r="G30" s="330">
        <v>21924</v>
      </c>
      <c r="H30" s="330">
        <f t="shared" si="2"/>
        <v>108.56999999999971</v>
      </c>
    </row>
    <row r="31" spans="1:8">
      <c r="A31" s="67"/>
      <c r="B31" s="68" t="s">
        <v>234</v>
      </c>
      <c r="C31" s="330">
        <v>205506.78</v>
      </c>
      <c r="D31" s="330">
        <v>3254.31</v>
      </c>
      <c r="E31" s="330">
        <f t="shared" si="1"/>
        <v>208761.09</v>
      </c>
      <c r="F31" s="330">
        <v>171119.14</v>
      </c>
      <c r="G31" s="330">
        <v>40016.620000000003</v>
      </c>
      <c r="H31" s="330">
        <f t="shared" si="2"/>
        <v>37641.949999999983</v>
      </c>
    </row>
    <row r="32" spans="1:8">
      <c r="A32" s="67"/>
      <c r="B32" s="68" t="s">
        <v>235</v>
      </c>
      <c r="C32" s="330">
        <v>14686.23</v>
      </c>
      <c r="D32" s="330">
        <v>3615.11</v>
      </c>
      <c r="E32" s="330">
        <f t="shared" si="1"/>
        <v>18301.34</v>
      </c>
      <c r="F32" s="330">
        <v>20589.2</v>
      </c>
      <c r="G32" s="330">
        <v>13285.6</v>
      </c>
      <c r="H32" s="330">
        <f t="shared" si="2"/>
        <v>-2287.8600000000006</v>
      </c>
    </row>
    <row r="33" spans="1:8">
      <c r="A33" s="67"/>
      <c r="B33" s="68" t="s">
        <v>236</v>
      </c>
      <c r="C33" s="330">
        <v>233556.68</v>
      </c>
      <c r="D33" s="330">
        <v>76884.87</v>
      </c>
      <c r="E33" s="330">
        <f t="shared" si="1"/>
        <v>310441.55</v>
      </c>
      <c r="F33" s="330">
        <v>280592.63</v>
      </c>
      <c r="G33" s="330">
        <v>93875.89</v>
      </c>
      <c r="H33" s="330">
        <f t="shared" si="2"/>
        <v>29848.919999999984</v>
      </c>
    </row>
    <row r="34" spans="1:8">
      <c r="A34" s="67"/>
      <c r="B34" s="68" t="s">
        <v>237</v>
      </c>
      <c r="C34" s="330">
        <v>125246.79</v>
      </c>
      <c r="D34" s="330">
        <v>173412.1</v>
      </c>
      <c r="E34" s="330">
        <f t="shared" si="1"/>
        <v>298658.89</v>
      </c>
      <c r="F34" s="330">
        <v>293574.58</v>
      </c>
      <c r="G34" s="330">
        <v>253025.62</v>
      </c>
      <c r="H34" s="330">
        <f t="shared" si="2"/>
        <v>5084.3099999999977</v>
      </c>
    </row>
    <row r="35" spans="1:8">
      <c r="A35" s="67"/>
      <c r="B35" s="68" t="s">
        <v>238</v>
      </c>
      <c r="C35" s="330">
        <v>16231.62</v>
      </c>
      <c r="D35" s="330">
        <v>46624.37</v>
      </c>
      <c r="E35" s="330">
        <f t="shared" si="1"/>
        <v>62855.990000000005</v>
      </c>
      <c r="F35" s="330">
        <v>61405.94</v>
      </c>
      <c r="G35" s="330">
        <v>41209.949999999997</v>
      </c>
      <c r="H35" s="330">
        <f t="shared" si="2"/>
        <v>1450.0500000000029</v>
      </c>
    </row>
    <row r="36" spans="1:8">
      <c r="A36" s="67"/>
      <c r="B36" s="68" t="s">
        <v>239</v>
      </c>
      <c r="C36" s="330">
        <v>153467.67000000001</v>
      </c>
      <c r="D36" s="330">
        <v>240693.38</v>
      </c>
      <c r="E36" s="330">
        <f t="shared" si="1"/>
        <v>394161.05000000005</v>
      </c>
      <c r="F36" s="330">
        <v>368791.36</v>
      </c>
      <c r="G36" s="330">
        <v>97267.09</v>
      </c>
      <c r="H36" s="330">
        <f t="shared" si="2"/>
        <v>25369.690000000061</v>
      </c>
    </row>
    <row r="37" spans="1:8">
      <c r="A37" s="67"/>
      <c r="B37" s="68" t="s">
        <v>240</v>
      </c>
      <c r="C37" s="330">
        <v>222379.86</v>
      </c>
      <c r="D37" s="330">
        <v>382539.04</v>
      </c>
      <c r="E37" s="330">
        <f t="shared" si="1"/>
        <v>604918.89999999991</v>
      </c>
      <c r="F37" s="330">
        <v>569958.49</v>
      </c>
      <c r="G37" s="330">
        <v>558444.73</v>
      </c>
      <c r="H37" s="330">
        <f t="shared" si="2"/>
        <v>34960.409999999916</v>
      </c>
    </row>
    <row r="38" spans="1:8">
      <c r="A38" s="689" t="s">
        <v>193</v>
      </c>
      <c r="B38" s="690"/>
      <c r="C38" s="331">
        <f>SUM(C39:C46)</f>
        <v>568693.0199999999</v>
      </c>
      <c r="D38" s="331">
        <f>SUM(D39:D47)</f>
        <v>1009575.3400000001</v>
      </c>
      <c r="E38" s="331">
        <f t="shared" si="1"/>
        <v>1578268.3599999999</v>
      </c>
      <c r="F38" s="331">
        <f>SUM(F39:F47)</f>
        <v>1552774.72</v>
      </c>
      <c r="G38" s="331">
        <f t="shared" ref="G38" si="5">SUM(G39:G47)</f>
        <v>1017165.9199999999</v>
      </c>
      <c r="H38" s="331">
        <f t="shared" si="2"/>
        <v>25493.639999999898</v>
      </c>
    </row>
    <row r="39" spans="1:8">
      <c r="A39" s="67"/>
      <c r="B39" s="68" t="s">
        <v>92</v>
      </c>
      <c r="C39" s="330"/>
      <c r="D39" s="330"/>
      <c r="E39" s="330">
        <f t="shared" si="1"/>
        <v>0</v>
      </c>
      <c r="F39" s="330"/>
      <c r="G39" s="330"/>
      <c r="H39" s="330">
        <f t="shared" si="2"/>
        <v>0</v>
      </c>
    </row>
    <row r="40" spans="1:8">
      <c r="A40" s="67"/>
      <c r="B40" s="68" t="s">
        <v>94</v>
      </c>
      <c r="C40" s="330"/>
      <c r="D40" s="330"/>
      <c r="E40" s="330">
        <f t="shared" si="1"/>
        <v>0</v>
      </c>
      <c r="F40" s="330"/>
      <c r="G40" s="330"/>
      <c r="H40" s="330">
        <f t="shared" si="2"/>
        <v>0</v>
      </c>
    </row>
    <row r="41" spans="1:8">
      <c r="A41" s="67"/>
      <c r="B41" s="68" t="s">
        <v>96</v>
      </c>
      <c r="C41" s="330">
        <v>8242.5</v>
      </c>
      <c r="D41" s="330">
        <v>-7259.04</v>
      </c>
      <c r="E41" s="330">
        <f t="shared" si="1"/>
        <v>983.46</v>
      </c>
      <c r="F41" s="330">
        <v>983.46</v>
      </c>
      <c r="G41" s="330">
        <v>983.46</v>
      </c>
      <c r="H41" s="330">
        <f t="shared" si="2"/>
        <v>0</v>
      </c>
    </row>
    <row r="42" spans="1:8">
      <c r="A42" s="67"/>
      <c r="B42" s="68" t="s">
        <v>97</v>
      </c>
      <c r="C42" s="330">
        <v>524644.98</v>
      </c>
      <c r="D42" s="330">
        <v>976634.05</v>
      </c>
      <c r="E42" s="330">
        <f>+C42+D42</f>
        <v>1501279.03</v>
      </c>
      <c r="F42" s="330">
        <v>1474127.49</v>
      </c>
      <c r="G42" s="330">
        <v>974661.46</v>
      </c>
      <c r="H42" s="330">
        <f t="shared" si="2"/>
        <v>27151.540000000037</v>
      </c>
    </row>
    <row r="43" spans="1:8">
      <c r="A43" s="67"/>
      <c r="B43" s="68" t="s">
        <v>99</v>
      </c>
      <c r="C43" s="330">
        <v>2533.44</v>
      </c>
      <c r="D43" s="330">
        <v>-2533.44</v>
      </c>
      <c r="E43" s="330">
        <f t="shared" si="1"/>
        <v>0</v>
      </c>
      <c r="F43" s="330"/>
      <c r="G43" s="330"/>
      <c r="H43" s="330">
        <f t="shared" si="2"/>
        <v>0</v>
      </c>
    </row>
    <row r="44" spans="1:8">
      <c r="A44" s="67"/>
      <c r="B44" s="68" t="s">
        <v>242</v>
      </c>
      <c r="C44" s="330"/>
      <c r="D44" s="330"/>
      <c r="E44" s="330">
        <f t="shared" si="1"/>
        <v>0</v>
      </c>
      <c r="F44" s="330"/>
      <c r="G44" s="330"/>
      <c r="H44" s="330">
        <f t="shared" si="2"/>
        <v>0</v>
      </c>
    </row>
    <row r="45" spans="1:8">
      <c r="A45" s="67"/>
      <c r="B45" s="68" t="s">
        <v>102</v>
      </c>
      <c r="C45" s="330"/>
      <c r="D45" s="330"/>
      <c r="E45" s="330">
        <f t="shared" si="1"/>
        <v>0</v>
      </c>
      <c r="F45" s="330"/>
      <c r="G45" s="330"/>
      <c r="H45" s="330">
        <f t="shared" si="2"/>
        <v>0</v>
      </c>
    </row>
    <row r="46" spans="1:8">
      <c r="A46" s="67"/>
      <c r="B46" s="68" t="s">
        <v>103</v>
      </c>
      <c r="C46" s="330">
        <v>33272.1</v>
      </c>
      <c r="D46" s="330">
        <v>42733.77</v>
      </c>
      <c r="E46" s="330">
        <f t="shared" si="1"/>
        <v>76005.87</v>
      </c>
      <c r="F46" s="330">
        <v>77663.77</v>
      </c>
      <c r="G46" s="330">
        <v>41521</v>
      </c>
      <c r="H46" s="330">
        <f t="shared" si="2"/>
        <v>-1657.9000000000087</v>
      </c>
    </row>
    <row r="47" spans="1:8">
      <c r="A47" s="67"/>
      <c r="B47" s="68" t="s">
        <v>105</v>
      </c>
      <c r="C47" s="330"/>
      <c r="D47" s="330"/>
      <c r="E47" s="330">
        <f t="shared" si="1"/>
        <v>0</v>
      </c>
      <c r="F47" s="330"/>
      <c r="G47" s="330"/>
      <c r="H47" s="330">
        <f t="shared" si="2"/>
        <v>0</v>
      </c>
    </row>
    <row r="48" spans="1:8">
      <c r="A48" s="689" t="s">
        <v>243</v>
      </c>
      <c r="B48" s="690"/>
      <c r="C48" s="331">
        <f>SUM(C49:C56)</f>
        <v>100803.31</v>
      </c>
      <c r="D48" s="331">
        <f>SUM(D49:D57)</f>
        <v>221534.57</v>
      </c>
      <c r="E48" s="331">
        <f t="shared" si="1"/>
        <v>322337.88</v>
      </c>
      <c r="F48" s="331">
        <f>SUM(F49:F57)</f>
        <v>321073.58999999997</v>
      </c>
      <c r="G48" s="331">
        <f t="shared" ref="G48" si="6">SUM(G49:G57)</f>
        <v>59285.2</v>
      </c>
      <c r="H48" s="331">
        <f t="shared" si="2"/>
        <v>1264.2900000000373</v>
      </c>
    </row>
    <row r="49" spans="1:8">
      <c r="A49" s="67"/>
      <c r="B49" s="68" t="s">
        <v>244</v>
      </c>
      <c r="C49" s="330">
        <v>19897.419999999998</v>
      </c>
      <c r="D49" s="330">
        <v>72135.55</v>
      </c>
      <c r="E49" s="330">
        <f t="shared" si="1"/>
        <v>92032.97</v>
      </c>
      <c r="F49" s="330">
        <v>92032.97</v>
      </c>
      <c r="G49" s="330">
        <v>59285.2</v>
      </c>
      <c r="H49" s="330">
        <f t="shared" si="2"/>
        <v>0</v>
      </c>
    </row>
    <row r="50" spans="1:8">
      <c r="A50" s="67"/>
      <c r="B50" s="68" t="s">
        <v>245</v>
      </c>
      <c r="C50" s="330">
        <v>0</v>
      </c>
      <c r="D50" s="330">
        <v>0</v>
      </c>
      <c r="E50" s="330">
        <f t="shared" si="1"/>
        <v>0</v>
      </c>
      <c r="F50" s="330">
        <v>0</v>
      </c>
      <c r="G50" s="330">
        <v>0</v>
      </c>
      <c r="H50" s="330">
        <f t="shared" si="2"/>
        <v>0</v>
      </c>
    </row>
    <row r="51" spans="1:8">
      <c r="A51" s="67"/>
      <c r="B51" s="68" t="s">
        <v>246</v>
      </c>
      <c r="C51" s="330"/>
      <c r="D51" s="330"/>
      <c r="E51" s="330">
        <f t="shared" si="1"/>
        <v>0</v>
      </c>
      <c r="F51" s="330"/>
      <c r="G51" s="330"/>
      <c r="H51" s="330">
        <f t="shared" si="2"/>
        <v>0</v>
      </c>
    </row>
    <row r="52" spans="1:8">
      <c r="A52" s="67"/>
      <c r="B52" s="68" t="s">
        <v>247</v>
      </c>
      <c r="C52" s="330">
        <v>57499.98</v>
      </c>
      <c r="D52" s="330">
        <v>-56235.69</v>
      </c>
      <c r="E52" s="330">
        <f t="shared" si="1"/>
        <v>1264.2900000000009</v>
      </c>
      <c r="F52" s="330">
        <v>0</v>
      </c>
      <c r="G52" s="330"/>
      <c r="H52" s="330">
        <f t="shared" si="2"/>
        <v>1264.2900000000009</v>
      </c>
    </row>
    <row r="53" spans="1:8">
      <c r="A53" s="67"/>
      <c r="B53" s="68" t="s">
        <v>248</v>
      </c>
      <c r="C53" s="330"/>
      <c r="D53" s="330"/>
      <c r="E53" s="330">
        <f t="shared" si="1"/>
        <v>0</v>
      </c>
      <c r="F53" s="330"/>
      <c r="G53" s="330"/>
      <c r="H53" s="330">
        <f t="shared" si="2"/>
        <v>0</v>
      </c>
    </row>
    <row r="54" spans="1:8">
      <c r="A54" s="67"/>
      <c r="B54" s="68" t="s">
        <v>249</v>
      </c>
      <c r="C54" s="330">
        <v>23405.91</v>
      </c>
      <c r="D54" s="330">
        <v>205634.71</v>
      </c>
      <c r="E54" s="330">
        <f t="shared" si="1"/>
        <v>229040.62</v>
      </c>
      <c r="F54" s="330">
        <v>229040.62</v>
      </c>
      <c r="G54" s="330"/>
      <c r="H54" s="330">
        <f t="shared" si="2"/>
        <v>0</v>
      </c>
    </row>
    <row r="55" spans="1:8">
      <c r="A55" s="67"/>
      <c r="B55" s="68" t="s">
        <v>250</v>
      </c>
      <c r="C55" s="330"/>
      <c r="D55" s="330"/>
      <c r="E55" s="330">
        <f t="shared" si="1"/>
        <v>0</v>
      </c>
      <c r="F55" s="330"/>
      <c r="G55" s="330"/>
      <c r="H55" s="330">
        <f t="shared" si="2"/>
        <v>0</v>
      </c>
    </row>
    <row r="56" spans="1:8">
      <c r="A56" s="67"/>
      <c r="B56" s="68" t="s">
        <v>251</v>
      </c>
      <c r="C56" s="330"/>
      <c r="D56" s="330"/>
      <c r="E56" s="330">
        <f t="shared" si="1"/>
        <v>0</v>
      </c>
      <c r="F56" s="330"/>
      <c r="G56" s="330"/>
      <c r="H56" s="330">
        <f t="shared" si="2"/>
        <v>0</v>
      </c>
    </row>
    <row r="57" spans="1:8">
      <c r="A57" s="67"/>
      <c r="B57" s="68" t="s">
        <v>37</v>
      </c>
      <c r="C57" s="330"/>
      <c r="D57" s="330"/>
      <c r="E57" s="330">
        <f t="shared" si="1"/>
        <v>0</v>
      </c>
      <c r="F57" s="330"/>
      <c r="G57" s="330"/>
      <c r="H57" s="330">
        <f t="shared" si="2"/>
        <v>0</v>
      </c>
    </row>
    <row r="58" spans="1:8">
      <c r="A58" s="689" t="s">
        <v>123</v>
      </c>
      <c r="B58" s="690"/>
      <c r="C58" s="331">
        <f>SUM(C59:C61)</f>
        <v>2521933.59</v>
      </c>
      <c r="D58" s="331">
        <f>SUM(D59:D61)</f>
        <v>3214324.46</v>
      </c>
      <c r="E58" s="331">
        <f t="shared" si="1"/>
        <v>5736258.0499999998</v>
      </c>
      <c r="F58" s="331">
        <f>SUM(F59:F61)</f>
        <v>5571179.96</v>
      </c>
      <c r="G58" s="331">
        <f t="shared" ref="G58" si="7">SUM(G59:G61)</f>
        <v>5343723.26</v>
      </c>
      <c r="H58" s="331">
        <f t="shared" si="2"/>
        <v>165078.08999999985</v>
      </c>
    </row>
    <row r="59" spans="1:8">
      <c r="A59" s="67"/>
      <c r="B59" s="68" t="s">
        <v>252</v>
      </c>
      <c r="C59" s="330">
        <v>1692007.56</v>
      </c>
      <c r="D59" s="330">
        <v>3544787.97</v>
      </c>
      <c r="E59" s="330">
        <f t="shared" si="1"/>
        <v>5236795.53</v>
      </c>
      <c r="F59" s="330">
        <v>5401139.96</v>
      </c>
      <c r="G59" s="330">
        <v>5173683.26</v>
      </c>
      <c r="H59" s="330">
        <f t="shared" si="2"/>
        <v>-164344.4299999997</v>
      </c>
    </row>
    <row r="60" spans="1:8">
      <c r="A60" s="67"/>
      <c r="B60" s="68" t="s">
        <v>253</v>
      </c>
      <c r="C60" s="330"/>
      <c r="D60" s="330">
        <v>0</v>
      </c>
      <c r="E60" s="330">
        <f t="shared" si="1"/>
        <v>0</v>
      </c>
      <c r="F60" s="330">
        <v>0</v>
      </c>
      <c r="G60" s="330">
        <v>0</v>
      </c>
      <c r="H60" s="330">
        <f t="shared" si="2"/>
        <v>0</v>
      </c>
    </row>
    <row r="61" spans="1:8">
      <c r="A61" s="67"/>
      <c r="B61" s="68" t="s">
        <v>254</v>
      </c>
      <c r="C61" s="330">
        <v>829926.03</v>
      </c>
      <c r="D61" s="330">
        <v>-330463.51</v>
      </c>
      <c r="E61" s="330">
        <f t="shared" si="1"/>
        <v>499462.52</v>
      </c>
      <c r="F61" s="330">
        <v>170040</v>
      </c>
      <c r="G61" s="330">
        <v>170040</v>
      </c>
      <c r="H61" s="330">
        <f t="shared" si="2"/>
        <v>329422.52</v>
      </c>
    </row>
    <row r="62" spans="1:8">
      <c r="A62" s="689" t="s">
        <v>255</v>
      </c>
      <c r="B62" s="690"/>
      <c r="C62" s="331">
        <f>SUM(C63:C69)</f>
        <v>0</v>
      </c>
      <c r="D62" s="331">
        <f>SUM(D63:D69)</f>
        <v>0</v>
      </c>
      <c r="E62" s="331">
        <f t="shared" si="1"/>
        <v>0</v>
      </c>
      <c r="F62" s="331">
        <f t="shared" ref="F62:G62" si="8">SUM(F63:F69)</f>
        <v>0</v>
      </c>
      <c r="G62" s="331">
        <f t="shared" si="8"/>
        <v>0</v>
      </c>
      <c r="H62" s="331">
        <f t="shared" si="2"/>
        <v>0</v>
      </c>
    </row>
    <row r="63" spans="1:8">
      <c r="A63" s="67"/>
      <c r="B63" s="68" t="s">
        <v>256</v>
      </c>
      <c r="C63" s="330"/>
      <c r="D63" s="330"/>
      <c r="E63" s="330">
        <f t="shared" si="1"/>
        <v>0</v>
      </c>
      <c r="F63" s="330"/>
      <c r="G63" s="330"/>
      <c r="H63" s="330">
        <f t="shared" si="2"/>
        <v>0</v>
      </c>
    </row>
    <row r="64" spans="1:8">
      <c r="A64" s="67"/>
      <c r="B64" s="68" t="s">
        <v>257</v>
      </c>
      <c r="C64" s="330"/>
      <c r="D64" s="330"/>
      <c r="E64" s="330">
        <f t="shared" si="1"/>
        <v>0</v>
      </c>
      <c r="F64" s="330"/>
      <c r="G64" s="330"/>
      <c r="H64" s="330">
        <f t="shared" si="2"/>
        <v>0</v>
      </c>
    </row>
    <row r="65" spans="1:8">
      <c r="A65" s="67"/>
      <c r="B65" s="68" t="s">
        <v>258</v>
      </c>
      <c r="C65" s="330"/>
      <c r="D65" s="330"/>
      <c r="E65" s="330">
        <f t="shared" si="1"/>
        <v>0</v>
      </c>
      <c r="F65" s="330"/>
      <c r="G65" s="330"/>
      <c r="H65" s="330">
        <f t="shared" si="2"/>
        <v>0</v>
      </c>
    </row>
    <row r="66" spans="1:8">
      <c r="A66" s="67"/>
      <c r="B66" s="68" t="s">
        <v>259</v>
      </c>
      <c r="C66" s="330"/>
      <c r="D66" s="330"/>
      <c r="E66" s="330">
        <f t="shared" si="1"/>
        <v>0</v>
      </c>
      <c r="F66" s="330"/>
      <c r="G66" s="330"/>
      <c r="H66" s="330">
        <f t="shared" si="2"/>
        <v>0</v>
      </c>
    </row>
    <row r="67" spans="1:8">
      <c r="A67" s="67"/>
      <c r="B67" s="68" t="s">
        <v>260</v>
      </c>
      <c r="C67" s="330"/>
      <c r="D67" s="330"/>
      <c r="E67" s="330">
        <f t="shared" si="1"/>
        <v>0</v>
      </c>
      <c r="F67" s="330"/>
      <c r="G67" s="330"/>
      <c r="H67" s="330">
        <f t="shared" si="2"/>
        <v>0</v>
      </c>
    </row>
    <row r="68" spans="1:8">
      <c r="A68" s="67"/>
      <c r="B68" s="68" t="s">
        <v>261</v>
      </c>
      <c r="C68" s="330"/>
      <c r="D68" s="330"/>
      <c r="E68" s="330">
        <f t="shared" si="1"/>
        <v>0</v>
      </c>
      <c r="F68" s="330"/>
      <c r="G68" s="330"/>
      <c r="H68" s="330">
        <f t="shared" si="2"/>
        <v>0</v>
      </c>
    </row>
    <row r="69" spans="1:8">
      <c r="A69" s="67"/>
      <c r="B69" s="68" t="s">
        <v>262</v>
      </c>
      <c r="C69" s="330"/>
      <c r="D69" s="330"/>
      <c r="E69" s="330">
        <f t="shared" si="1"/>
        <v>0</v>
      </c>
      <c r="F69" s="330"/>
      <c r="G69" s="330"/>
      <c r="H69" s="330">
        <f t="shared" si="2"/>
        <v>0</v>
      </c>
    </row>
    <row r="70" spans="1:8">
      <c r="A70" s="676" t="s">
        <v>100</v>
      </c>
      <c r="B70" s="677"/>
      <c r="C70" s="331">
        <f>SUM(C71:C73)</f>
        <v>0</v>
      </c>
      <c r="D70" s="331">
        <f>SUM(D71:D73)</f>
        <v>0</v>
      </c>
      <c r="E70" s="331">
        <f t="shared" si="1"/>
        <v>0</v>
      </c>
      <c r="F70" s="331">
        <f t="shared" ref="F70:G70" si="9">SUM(F71:F73)</f>
        <v>0</v>
      </c>
      <c r="G70" s="331">
        <f t="shared" si="9"/>
        <v>0</v>
      </c>
      <c r="H70" s="331">
        <f t="shared" si="2"/>
        <v>0</v>
      </c>
    </row>
    <row r="71" spans="1:8">
      <c r="A71" s="67"/>
      <c r="B71" s="68" t="s">
        <v>108</v>
      </c>
      <c r="C71" s="330"/>
      <c r="D71" s="330"/>
      <c r="E71" s="330">
        <f t="shared" si="1"/>
        <v>0</v>
      </c>
      <c r="F71" s="330"/>
      <c r="G71" s="330"/>
      <c r="H71" s="330">
        <f t="shared" si="2"/>
        <v>0</v>
      </c>
    </row>
    <row r="72" spans="1:8">
      <c r="A72" s="67"/>
      <c r="B72" s="68" t="s">
        <v>50</v>
      </c>
      <c r="C72" s="330"/>
      <c r="D72" s="330"/>
      <c r="E72" s="330">
        <f t="shared" si="1"/>
        <v>0</v>
      </c>
      <c r="F72" s="330"/>
      <c r="G72" s="330"/>
      <c r="H72" s="330">
        <f t="shared" si="2"/>
        <v>0</v>
      </c>
    </row>
    <row r="73" spans="1:8">
      <c r="A73" s="67"/>
      <c r="B73" s="68" t="s">
        <v>110</v>
      </c>
      <c r="C73" s="330"/>
      <c r="D73" s="330"/>
      <c r="E73" s="330">
        <f t="shared" si="1"/>
        <v>0</v>
      </c>
      <c r="F73" s="330"/>
      <c r="G73" s="330"/>
      <c r="H73" s="330">
        <f t="shared" si="2"/>
        <v>0</v>
      </c>
    </row>
    <row r="74" spans="1:8">
      <c r="A74" s="689" t="s">
        <v>263</v>
      </c>
      <c r="B74" s="690"/>
      <c r="C74" s="331">
        <f>SUM(C75:C81)</f>
        <v>0</v>
      </c>
      <c r="D74" s="331">
        <f t="shared" ref="D74" si="10">SUM(D75:D81)</f>
        <v>0</v>
      </c>
      <c r="E74" s="331">
        <f t="shared" si="1"/>
        <v>0</v>
      </c>
      <c r="F74" s="331">
        <f t="shared" ref="F74" si="11">SUM(F75:F81)</f>
        <v>0</v>
      </c>
      <c r="G74" s="331">
        <f t="shared" ref="G74" si="12">SUM(G75:G81)</f>
        <v>0</v>
      </c>
      <c r="H74" s="331">
        <f t="shared" si="2"/>
        <v>0</v>
      </c>
    </row>
    <row r="75" spans="1:8">
      <c r="A75" s="67"/>
      <c r="B75" s="68" t="s">
        <v>264</v>
      </c>
      <c r="C75" s="330"/>
      <c r="D75" s="330"/>
      <c r="E75" s="330">
        <f t="shared" ref="E75:E81" si="13">+C75+D75</f>
        <v>0</v>
      </c>
      <c r="F75" s="330"/>
      <c r="G75" s="330"/>
      <c r="H75" s="330">
        <f t="shared" ref="H75:H81" si="14">+E75-F75</f>
        <v>0</v>
      </c>
    </row>
    <row r="76" spans="1:8">
      <c r="A76" s="67"/>
      <c r="B76" s="68" t="s">
        <v>113</v>
      </c>
      <c r="C76" s="330"/>
      <c r="D76" s="330"/>
      <c r="E76" s="330">
        <f t="shared" si="13"/>
        <v>0</v>
      </c>
      <c r="F76" s="330"/>
      <c r="G76" s="330"/>
      <c r="H76" s="330">
        <f t="shared" si="14"/>
        <v>0</v>
      </c>
    </row>
    <row r="77" spans="1:8">
      <c r="A77" s="67"/>
      <c r="B77" s="68" t="s">
        <v>114</v>
      </c>
      <c r="C77" s="330"/>
      <c r="D77" s="330"/>
      <c r="E77" s="330">
        <f t="shared" si="13"/>
        <v>0</v>
      </c>
      <c r="F77" s="330"/>
      <c r="G77" s="330"/>
      <c r="H77" s="330">
        <f t="shared" si="14"/>
        <v>0</v>
      </c>
    </row>
    <row r="78" spans="1:8">
      <c r="A78" s="67"/>
      <c r="B78" s="68" t="s">
        <v>115</v>
      </c>
      <c r="C78" s="330"/>
      <c r="D78" s="330"/>
      <c r="E78" s="330">
        <f t="shared" si="13"/>
        <v>0</v>
      </c>
      <c r="F78" s="330"/>
      <c r="G78" s="330"/>
      <c r="H78" s="330">
        <f t="shared" si="14"/>
        <v>0</v>
      </c>
    </row>
    <row r="79" spans="1:8">
      <c r="A79" s="67"/>
      <c r="B79" s="68" t="s">
        <v>116</v>
      </c>
      <c r="C79" s="330"/>
      <c r="D79" s="330"/>
      <c r="E79" s="330">
        <f t="shared" si="13"/>
        <v>0</v>
      </c>
      <c r="F79" s="330"/>
      <c r="G79" s="330"/>
      <c r="H79" s="330">
        <f t="shared" si="14"/>
        <v>0</v>
      </c>
    </row>
    <row r="80" spans="1:8">
      <c r="A80" s="67"/>
      <c r="B80" s="68" t="s">
        <v>117</v>
      </c>
      <c r="C80" s="330"/>
      <c r="D80" s="330"/>
      <c r="E80" s="330">
        <f t="shared" si="13"/>
        <v>0</v>
      </c>
      <c r="F80" s="330"/>
      <c r="G80" s="330"/>
      <c r="H80" s="330">
        <f t="shared" si="14"/>
        <v>0</v>
      </c>
    </row>
    <row r="81" spans="1:8">
      <c r="A81" s="67"/>
      <c r="B81" s="68" t="s">
        <v>265</v>
      </c>
      <c r="C81" s="330"/>
      <c r="D81" s="330"/>
      <c r="E81" s="330">
        <f t="shared" si="13"/>
        <v>0</v>
      </c>
      <c r="F81" s="330"/>
      <c r="G81" s="330"/>
      <c r="H81" s="330">
        <f t="shared" si="14"/>
        <v>0</v>
      </c>
    </row>
    <row r="82" spans="1:8" s="57" customFormat="1">
      <c r="A82" s="69"/>
      <c r="B82" s="70" t="s">
        <v>210</v>
      </c>
      <c r="C82" s="337">
        <f>+C10+C18+C28+C38+C48+C58</f>
        <v>10384153.399999999</v>
      </c>
      <c r="D82" s="337">
        <f t="shared" ref="D82:H82" si="15">+D10+D18+D28+D38+D48+D58+D62+D70+D74</f>
        <v>14907371.300000001</v>
      </c>
      <c r="E82" s="337">
        <f t="shared" si="15"/>
        <v>25291524.700000003</v>
      </c>
      <c r="F82" s="337">
        <f t="shared" si="15"/>
        <v>17261745.600000001</v>
      </c>
      <c r="G82" s="337">
        <f t="shared" si="15"/>
        <v>12935247.149999999</v>
      </c>
      <c r="H82" s="337">
        <f t="shared" si="15"/>
        <v>8029779.1000000015</v>
      </c>
    </row>
    <row r="83" spans="1:8">
      <c r="A83" s="17" t="s">
        <v>444</v>
      </c>
    </row>
    <row r="84" spans="1:8" ht="15.6">
      <c r="C84" s="66"/>
      <c r="D84" s="66" t="str">
        <f>IF(CAdmon!D23=COG!D82," ","ERROR")</f>
        <v xml:space="preserve"> </v>
      </c>
      <c r="E84" s="66"/>
      <c r="F84" s="66"/>
      <c r="G84" s="66"/>
      <c r="H84" s="66" t="str">
        <f>IF(CAdmon!H23=COG!H82," ","ERROR")</f>
        <v xml:space="preserve"> </v>
      </c>
    </row>
    <row r="85" spans="1:8">
      <c r="B85" s="659" t="s">
        <v>78</v>
      </c>
      <c r="C85" s="659"/>
      <c r="D85" s="659"/>
      <c r="E85" s="659"/>
      <c r="F85" s="659"/>
      <c r="G85" s="659"/>
      <c r="H85" s="659"/>
    </row>
    <row r="86" spans="1:8">
      <c r="B86" s="495"/>
      <c r="C86" s="495"/>
      <c r="D86" s="495"/>
      <c r="E86" s="495"/>
      <c r="F86" s="495"/>
      <c r="G86" s="495"/>
      <c r="H86" s="495"/>
    </row>
    <row r="87" spans="1:8">
      <c r="B87" s="495"/>
      <c r="C87" s="495"/>
      <c r="D87" s="495"/>
      <c r="E87" s="495"/>
      <c r="F87" s="495"/>
      <c r="G87" s="495"/>
      <c r="H87" s="495"/>
    </row>
    <row r="89" spans="1:8">
      <c r="B89" s="285"/>
      <c r="C89" s="286"/>
      <c r="D89" s="241"/>
      <c r="E89" s="283"/>
      <c r="F89" s="601"/>
      <c r="G89" s="601"/>
      <c r="H89" s="284"/>
    </row>
    <row r="90" spans="1:8">
      <c r="A90" s="80"/>
      <c r="B90" s="114" t="s">
        <v>1034</v>
      </c>
      <c r="C90" s="114"/>
      <c r="D90" s="241"/>
      <c r="E90" s="241"/>
      <c r="F90" s="114"/>
      <c r="G90" s="114"/>
    </row>
    <row r="91" spans="1:8">
      <c r="A91" s="80"/>
      <c r="B91" s="114"/>
      <c r="C91" s="114"/>
      <c r="D91" s="241"/>
      <c r="E91" s="241"/>
      <c r="F91" s="114"/>
      <c r="G91" s="114"/>
    </row>
    <row r="92" spans="1:8">
      <c r="B92" s="598"/>
      <c r="C92" s="598"/>
      <c r="D92" s="243"/>
      <c r="E92" s="243"/>
      <c r="F92" s="598"/>
      <c r="G92" s="598"/>
    </row>
    <row r="94" spans="1:8">
      <c r="B94" s="286" t="s">
        <v>1036</v>
      </c>
      <c r="E94" s="286" t="s">
        <v>1037</v>
      </c>
      <c r="F94" s="287"/>
      <c r="G94" s="287"/>
      <c r="H94" s="287"/>
    </row>
    <row r="95" spans="1:8">
      <c r="A95" s="80"/>
      <c r="B95" s="91" t="s">
        <v>1035</v>
      </c>
    </row>
    <row r="96" spans="1:8">
      <c r="A96" s="80"/>
      <c r="B96" s="91"/>
    </row>
    <row r="99" spans="1:5">
      <c r="C99" s="287"/>
      <c r="D99" s="287"/>
      <c r="E99" s="287"/>
    </row>
    <row r="100" spans="1:5">
      <c r="B100" s="285"/>
      <c r="C100" s="286"/>
      <c r="D100" s="286"/>
      <c r="E100" s="286"/>
    </row>
    <row r="101" spans="1:5">
      <c r="A101" s="80"/>
      <c r="B101" s="91" t="s">
        <v>1032</v>
      </c>
    </row>
  </sheetData>
  <mergeCells count="21">
    <mergeCell ref="A1:H1"/>
    <mergeCell ref="A3:H3"/>
    <mergeCell ref="B92:C92"/>
    <mergeCell ref="F92:G92"/>
    <mergeCell ref="B85:H85"/>
    <mergeCell ref="F89:G89"/>
    <mergeCell ref="A2:H2"/>
    <mergeCell ref="A4:H4"/>
    <mergeCell ref="A5:H5"/>
    <mergeCell ref="A58:B58"/>
    <mergeCell ref="A62:B62"/>
    <mergeCell ref="A70:B70"/>
    <mergeCell ref="A74:B74"/>
    <mergeCell ref="H7:H8"/>
    <mergeCell ref="A10:B10"/>
    <mergeCell ref="A18:B18"/>
    <mergeCell ref="A28:B28"/>
    <mergeCell ref="A38:B38"/>
    <mergeCell ref="A48:B48"/>
    <mergeCell ref="A7:B9"/>
    <mergeCell ref="C7:G7"/>
  </mergeCells>
  <pageMargins left="0.7" right="0.7" top="0.75" bottom="0.75" header="0.3" footer="0.3"/>
  <pageSetup scale="88" fitToHeight="0" orientation="landscape" r:id="rId1"/>
  <ignoredErrors>
    <ignoredError sqref="E10 E28 E38 E48 E58 E62 E70 E74"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64"/>
  <sheetViews>
    <sheetView tabSelected="1" workbookViewId="0">
      <selection activeCell="L23" sqref="L23"/>
    </sheetView>
  </sheetViews>
  <sheetFormatPr baseColWidth="10" defaultRowHeight="14.4"/>
  <cols>
    <col min="1" max="1" width="4.5546875" style="80" customWidth="1"/>
    <col min="2" max="2" width="60.33203125" style="17" customWidth="1"/>
    <col min="3" max="8" width="12.6640625" style="17" customWidth="1"/>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201</v>
      </c>
      <c r="B3" s="672"/>
      <c r="C3" s="672"/>
      <c r="D3" s="672"/>
      <c r="E3" s="672"/>
      <c r="F3" s="672"/>
      <c r="G3" s="672"/>
      <c r="H3" s="673"/>
    </row>
    <row r="4" spans="1:8">
      <c r="A4" s="671" t="s">
        <v>1015</v>
      </c>
      <c r="B4" s="672"/>
      <c r="C4" s="672"/>
      <c r="D4" s="672"/>
      <c r="E4" s="672"/>
      <c r="F4" s="672"/>
      <c r="G4" s="672"/>
      <c r="H4" s="673"/>
    </row>
    <row r="5" spans="1:8">
      <c r="A5" s="671" t="s">
        <v>266</v>
      </c>
      <c r="B5" s="672"/>
      <c r="C5" s="672"/>
      <c r="D5" s="672"/>
      <c r="E5" s="672"/>
      <c r="F5" s="672"/>
      <c r="G5" s="672"/>
      <c r="H5" s="673"/>
    </row>
    <row r="6" spans="1:8" s="49" customFormat="1" ht="9" customHeigh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ht="3" customHeight="1">
      <c r="A10" s="71"/>
      <c r="B10" s="59"/>
      <c r="C10" s="60"/>
      <c r="D10" s="60"/>
      <c r="E10" s="60"/>
      <c r="F10" s="60"/>
      <c r="G10" s="60"/>
      <c r="H10" s="60"/>
    </row>
    <row r="11" spans="1:8" s="72" customFormat="1">
      <c r="A11" s="691" t="s">
        <v>267</v>
      </c>
      <c r="B11" s="692"/>
      <c r="C11" s="530">
        <f>SUM(C12:C19)</f>
        <v>3284285.4</v>
      </c>
      <c r="D11" s="530">
        <f t="shared" ref="D11:H11" si="0">SUM(D12:D19)</f>
        <v>4312122.04</v>
      </c>
      <c r="E11" s="530">
        <f t="shared" si="0"/>
        <v>7596407.4399999995</v>
      </c>
      <c r="F11" s="530">
        <f t="shared" si="0"/>
        <v>3608836.16</v>
      </c>
      <c r="G11" s="530">
        <f t="shared" si="0"/>
        <v>2153182.42</v>
      </c>
      <c r="H11" s="530">
        <f t="shared" si="0"/>
        <v>3987571.28</v>
      </c>
    </row>
    <row r="12" spans="1:8" s="72" customFormat="1">
      <c r="A12" s="73"/>
      <c r="B12" s="74" t="s">
        <v>268</v>
      </c>
      <c r="C12" s="531">
        <v>95203.14</v>
      </c>
      <c r="D12" s="531">
        <v>203831.17</v>
      </c>
      <c r="E12" s="531">
        <f>+C12+D12</f>
        <v>299034.31</v>
      </c>
      <c r="F12" s="531">
        <v>138369.1</v>
      </c>
      <c r="G12" s="531">
        <v>76365.47</v>
      </c>
      <c r="H12" s="531">
        <f>+E12-F12</f>
        <v>160665.21</v>
      </c>
    </row>
    <row r="13" spans="1:8" s="72" customFormat="1">
      <c r="A13" s="73"/>
      <c r="B13" s="74" t="s">
        <v>269</v>
      </c>
      <c r="C13" s="531"/>
      <c r="D13" s="531"/>
      <c r="E13" s="531">
        <f t="shared" ref="E13:E19" si="1">+C13+D13</f>
        <v>0</v>
      </c>
      <c r="F13" s="531"/>
      <c r="G13" s="531"/>
      <c r="H13" s="531">
        <f t="shared" ref="H13:H19" si="2">+E13-F13</f>
        <v>0</v>
      </c>
    </row>
    <row r="14" spans="1:8" s="72" customFormat="1">
      <c r="A14" s="73"/>
      <c r="B14" s="74" t="s">
        <v>270</v>
      </c>
      <c r="C14" s="531">
        <v>254224.32</v>
      </c>
      <c r="D14" s="531">
        <v>311883.74</v>
      </c>
      <c r="E14" s="531">
        <f t="shared" si="1"/>
        <v>566108.06000000006</v>
      </c>
      <c r="F14" s="531">
        <v>222042.65</v>
      </c>
      <c r="G14" s="531">
        <v>117535.7</v>
      </c>
      <c r="H14" s="531">
        <f t="shared" si="2"/>
        <v>344065.41000000003</v>
      </c>
    </row>
    <row r="15" spans="1:8" s="72" customFormat="1">
      <c r="A15" s="73"/>
      <c r="B15" s="74" t="s">
        <v>271</v>
      </c>
      <c r="C15" s="531"/>
      <c r="D15" s="531"/>
      <c r="E15" s="531">
        <f t="shared" si="1"/>
        <v>0</v>
      </c>
      <c r="F15" s="531"/>
      <c r="G15" s="531"/>
      <c r="H15" s="531">
        <f t="shared" si="2"/>
        <v>0</v>
      </c>
    </row>
    <row r="16" spans="1:8" s="72" customFormat="1">
      <c r="A16" s="73"/>
      <c r="B16" s="74" t="s">
        <v>272</v>
      </c>
      <c r="C16" s="531">
        <v>1601983.27</v>
      </c>
      <c r="D16" s="531">
        <v>2900692.65</v>
      </c>
      <c r="E16" s="531">
        <f t="shared" si="1"/>
        <v>4502675.92</v>
      </c>
      <c r="F16" s="531">
        <v>2300010.7200000002</v>
      </c>
      <c r="G16" s="531">
        <v>1447268.58</v>
      </c>
      <c r="H16" s="531">
        <f t="shared" si="2"/>
        <v>2202665.1999999997</v>
      </c>
    </row>
    <row r="17" spans="1:8" s="72" customFormat="1">
      <c r="A17" s="73"/>
      <c r="B17" s="74" t="s">
        <v>273</v>
      </c>
      <c r="C17" s="531"/>
      <c r="D17" s="531"/>
      <c r="E17" s="531">
        <f t="shared" si="1"/>
        <v>0</v>
      </c>
      <c r="F17" s="531"/>
      <c r="G17" s="531"/>
      <c r="H17" s="531">
        <f t="shared" si="2"/>
        <v>0</v>
      </c>
    </row>
    <row r="18" spans="1:8" s="72" customFormat="1">
      <c r="A18" s="73"/>
      <c r="B18" s="74" t="s">
        <v>274</v>
      </c>
      <c r="C18" s="531">
        <v>1149064.6100000001</v>
      </c>
      <c r="D18" s="531">
        <v>564250.31000000006</v>
      </c>
      <c r="E18" s="531">
        <f t="shared" si="1"/>
        <v>1713314.9200000002</v>
      </c>
      <c r="F18" s="531">
        <v>591897.86</v>
      </c>
      <c r="G18" s="531">
        <v>453422.64</v>
      </c>
      <c r="H18" s="531">
        <f t="shared" si="2"/>
        <v>1121417.06</v>
      </c>
    </row>
    <row r="19" spans="1:8" s="72" customFormat="1">
      <c r="A19" s="73"/>
      <c r="B19" s="74" t="s">
        <v>240</v>
      </c>
      <c r="C19" s="531">
        <v>183810.06</v>
      </c>
      <c r="D19" s="531">
        <v>331464.17</v>
      </c>
      <c r="E19" s="531">
        <f t="shared" si="1"/>
        <v>515274.23</v>
      </c>
      <c r="F19" s="531">
        <v>356515.83</v>
      </c>
      <c r="G19" s="531">
        <v>58590.03</v>
      </c>
      <c r="H19" s="531">
        <f t="shared" si="2"/>
        <v>158758.39999999997</v>
      </c>
    </row>
    <row r="20" spans="1:8" s="72" customFormat="1">
      <c r="A20" s="73"/>
      <c r="B20" s="74"/>
      <c r="C20" s="531"/>
      <c r="D20" s="531"/>
      <c r="E20" s="531"/>
      <c r="F20" s="531"/>
      <c r="G20" s="531"/>
      <c r="H20" s="531"/>
    </row>
    <row r="21" spans="1:8" s="75" customFormat="1">
      <c r="A21" s="691" t="s">
        <v>275</v>
      </c>
      <c r="B21" s="692"/>
      <c r="C21" s="530">
        <f>SUM(C22:C28)</f>
        <v>6443472.169999999</v>
      </c>
      <c r="D21" s="530">
        <f t="shared" ref="D21" si="3">SUM(D22:D28)</f>
        <v>4980459.3900000006</v>
      </c>
      <c r="E21" s="530">
        <f>+C21+D21</f>
        <v>11423931.559999999</v>
      </c>
      <c r="F21" s="530">
        <f t="shared" ref="F21" si="4">SUM(F22:F28)</f>
        <v>7322531.6499999994</v>
      </c>
      <c r="G21" s="530">
        <f t="shared" ref="G21" si="5">SUM(G22:G28)</f>
        <v>5005111.79</v>
      </c>
      <c r="H21" s="530">
        <f>+E21-F21</f>
        <v>4101399.9099999992</v>
      </c>
    </row>
    <row r="22" spans="1:8" s="72" customFormat="1">
      <c r="A22" s="73"/>
      <c r="B22" s="74" t="s">
        <v>276</v>
      </c>
      <c r="C22" s="532"/>
      <c r="D22" s="532"/>
      <c r="E22" s="531">
        <f t="shared" ref="E22:E28" si="6">+C22+D22</f>
        <v>0</v>
      </c>
      <c r="F22" s="532"/>
      <c r="G22" s="532"/>
      <c r="H22" s="531">
        <f t="shared" ref="H22:H28" si="7">+E22-F22</f>
        <v>0</v>
      </c>
    </row>
    <row r="23" spans="1:8" s="72" customFormat="1">
      <c r="A23" s="73"/>
      <c r="B23" s="74" t="s">
        <v>277</v>
      </c>
      <c r="C23" s="532">
        <v>4704115.3099999996</v>
      </c>
      <c r="D23" s="532">
        <v>1033256.32</v>
      </c>
      <c r="E23" s="531">
        <f t="shared" si="6"/>
        <v>5737371.6299999999</v>
      </c>
      <c r="F23" s="532">
        <v>2820453.9</v>
      </c>
      <c r="G23" s="532">
        <v>1630153.46</v>
      </c>
      <c r="H23" s="531">
        <f t="shared" si="7"/>
        <v>2916917.73</v>
      </c>
    </row>
    <row r="24" spans="1:8" s="72" customFormat="1">
      <c r="A24" s="73"/>
      <c r="B24" s="74" t="s">
        <v>278</v>
      </c>
      <c r="C24" s="532">
        <v>259915.71</v>
      </c>
      <c r="D24" s="532">
        <v>996492.59</v>
      </c>
      <c r="E24" s="531">
        <f t="shared" si="6"/>
        <v>1256408.3</v>
      </c>
      <c r="F24" s="532">
        <v>666744.69999999995</v>
      </c>
      <c r="G24" s="532">
        <v>418418.68</v>
      </c>
      <c r="H24" s="531">
        <f t="shared" si="7"/>
        <v>589663.60000000009</v>
      </c>
    </row>
    <row r="25" spans="1:8" s="72" customFormat="1">
      <c r="A25" s="73"/>
      <c r="B25" s="74" t="s">
        <v>279</v>
      </c>
      <c r="C25" s="532">
        <v>263524.62</v>
      </c>
      <c r="D25" s="532">
        <v>249252.69</v>
      </c>
      <c r="E25" s="531">
        <f t="shared" si="6"/>
        <v>512777.31</v>
      </c>
      <c r="F25" s="532">
        <v>314171.76</v>
      </c>
      <c r="G25" s="532">
        <v>171455.21</v>
      </c>
      <c r="H25" s="531">
        <f t="shared" si="7"/>
        <v>198605.55</v>
      </c>
    </row>
    <row r="26" spans="1:8" s="72" customFormat="1">
      <c r="A26" s="73"/>
      <c r="B26" s="74" t="s">
        <v>280</v>
      </c>
      <c r="C26" s="532"/>
      <c r="D26" s="532"/>
      <c r="E26" s="531">
        <f t="shared" si="6"/>
        <v>0</v>
      </c>
      <c r="F26" s="532"/>
      <c r="G26" s="532"/>
      <c r="H26" s="531">
        <f t="shared" si="7"/>
        <v>0</v>
      </c>
    </row>
    <row r="27" spans="1:8" s="72" customFormat="1">
      <c r="A27" s="73"/>
      <c r="B27" s="74" t="s">
        <v>281</v>
      </c>
      <c r="C27" s="532">
        <v>1086066.3899999999</v>
      </c>
      <c r="D27" s="532">
        <v>2690874.79</v>
      </c>
      <c r="E27" s="531">
        <f t="shared" si="6"/>
        <v>3776941.1799999997</v>
      </c>
      <c r="F27" s="532">
        <v>3446765.55</v>
      </c>
      <c r="G27" s="532">
        <v>2739194.35</v>
      </c>
      <c r="H27" s="531">
        <f t="shared" si="7"/>
        <v>330175.62999999989</v>
      </c>
    </row>
    <row r="28" spans="1:8" s="72" customFormat="1">
      <c r="A28" s="73"/>
      <c r="B28" s="74" t="s">
        <v>282</v>
      </c>
      <c r="C28" s="532">
        <v>129850.14</v>
      </c>
      <c r="D28" s="532">
        <v>10583</v>
      </c>
      <c r="E28" s="531">
        <f t="shared" si="6"/>
        <v>140433.14000000001</v>
      </c>
      <c r="F28" s="532">
        <v>74395.740000000005</v>
      </c>
      <c r="G28" s="532">
        <v>45890.09</v>
      </c>
      <c r="H28" s="531">
        <f t="shared" si="7"/>
        <v>66037.400000000009</v>
      </c>
    </row>
    <row r="29" spans="1:8" s="72" customFormat="1">
      <c r="A29" s="73"/>
      <c r="B29" s="74"/>
      <c r="C29" s="532"/>
      <c r="D29" s="532"/>
      <c r="E29" s="532"/>
      <c r="F29" s="532"/>
      <c r="G29" s="532"/>
      <c r="H29" s="532"/>
    </row>
    <row r="30" spans="1:8" s="75" customFormat="1">
      <c r="A30" s="691" t="s">
        <v>283</v>
      </c>
      <c r="B30" s="692"/>
      <c r="C30" s="533">
        <f>SUM(C31:C39)</f>
        <v>656395.83000000007</v>
      </c>
      <c r="D30" s="533">
        <f>SUM(D31:D39)</f>
        <v>-442995.61</v>
      </c>
      <c r="E30" s="533">
        <f>+C30+D30</f>
        <v>213400.22000000009</v>
      </c>
      <c r="F30" s="533">
        <f>SUM(F31:F39)</f>
        <v>111044.08</v>
      </c>
      <c r="G30" s="533">
        <f>SUM(G31:G39)</f>
        <v>79980.23000000001</v>
      </c>
      <c r="H30" s="533">
        <f>+E30-F30</f>
        <v>102356.14000000009</v>
      </c>
    </row>
    <row r="31" spans="1:8" s="72" customFormat="1">
      <c r="A31" s="73"/>
      <c r="B31" s="74" t="s">
        <v>284</v>
      </c>
      <c r="C31" s="532">
        <v>23835.72</v>
      </c>
      <c r="D31" s="532">
        <v>42786.77</v>
      </c>
      <c r="E31" s="532">
        <f t="shared" ref="E31:E39" si="8">+C31+D31</f>
        <v>66622.489999999991</v>
      </c>
      <c r="F31" s="532">
        <v>63033.61</v>
      </c>
      <c r="G31" s="532">
        <v>39755.160000000003</v>
      </c>
      <c r="H31" s="532">
        <f t="shared" ref="H31:H39" si="9">+E31-F31</f>
        <v>3588.8799999999901</v>
      </c>
    </row>
    <row r="32" spans="1:8" s="72" customFormat="1">
      <c r="A32" s="73"/>
      <c r="B32" s="74" t="s">
        <v>285</v>
      </c>
      <c r="C32" s="532">
        <v>262440.93</v>
      </c>
      <c r="D32" s="532">
        <v>-262440.93</v>
      </c>
      <c r="E32" s="532">
        <f t="shared" si="8"/>
        <v>0</v>
      </c>
      <c r="F32" s="532"/>
      <c r="G32" s="532"/>
      <c r="H32" s="532">
        <f t="shared" si="9"/>
        <v>0</v>
      </c>
    </row>
    <row r="33" spans="1:8" s="72" customFormat="1">
      <c r="A33" s="73"/>
      <c r="B33" s="74" t="s">
        <v>286</v>
      </c>
      <c r="C33" s="532"/>
      <c r="D33" s="532"/>
      <c r="E33" s="532">
        <f t="shared" si="8"/>
        <v>0</v>
      </c>
      <c r="F33" s="532"/>
      <c r="G33" s="532"/>
      <c r="H33" s="532">
        <f t="shared" si="9"/>
        <v>0</v>
      </c>
    </row>
    <row r="34" spans="1:8" s="72" customFormat="1">
      <c r="A34" s="73"/>
      <c r="B34" s="74" t="s">
        <v>287</v>
      </c>
      <c r="C34" s="532"/>
      <c r="D34" s="532"/>
      <c r="E34" s="532">
        <f t="shared" si="8"/>
        <v>0</v>
      </c>
      <c r="F34" s="532"/>
      <c r="G34" s="532"/>
      <c r="H34" s="532">
        <f t="shared" si="9"/>
        <v>0</v>
      </c>
    </row>
    <row r="35" spans="1:8" s="72" customFormat="1">
      <c r="A35" s="73"/>
      <c r="B35" s="74" t="s">
        <v>288</v>
      </c>
      <c r="C35" s="532"/>
      <c r="D35" s="532"/>
      <c r="E35" s="532">
        <f t="shared" si="8"/>
        <v>0</v>
      </c>
      <c r="F35" s="532"/>
      <c r="G35" s="532"/>
      <c r="H35" s="532">
        <f t="shared" si="9"/>
        <v>0</v>
      </c>
    </row>
    <row r="36" spans="1:8" s="72" customFormat="1">
      <c r="A36" s="73"/>
      <c r="B36" s="74" t="s">
        <v>289</v>
      </c>
      <c r="C36" s="532">
        <v>262440.93</v>
      </c>
      <c r="D36" s="532">
        <v>-262440.93</v>
      </c>
      <c r="E36" s="532">
        <f t="shared" si="8"/>
        <v>0</v>
      </c>
      <c r="F36" s="532"/>
      <c r="G36" s="532"/>
      <c r="H36" s="532">
        <f t="shared" si="9"/>
        <v>0</v>
      </c>
    </row>
    <row r="37" spans="1:8" s="72" customFormat="1">
      <c r="A37" s="73"/>
      <c r="B37" s="74" t="s">
        <v>290</v>
      </c>
      <c r="C37" s="532">
        <v>107678.25</v>
      </c>
      <c r="D37" s="532">
        <v>39099.480000000003</v>
      </c>
      <c r="E37" s="532">
        <f t="shared" si="8"/>
        <v>146777.73000000001</v>
      </c>
      <c r="F37" s="532">
        <v>48010.47</v>
      </c>
      <c r="G37" s="532">
        <v>40225.07</v>
      </c>
      <c r="H37" s="532">
        <f t="shared" si="9"/>
        <v>98767.260000000009</v>
      </c>
    </row>
    <row r="38" spans="1:8" s="72" customFormat="1">
      <c r="A38" s="73"/>
      <c r="B38" s="74" t="s">
        <v>291</v>
      </c>
      <c r="C38" s="532"/>
      <c r="D38" s="532"/>
      <c r="E38" s="532">
        <f t="shared" si="8"/>
        <v>0</v>
      </c>
      <c r="F38" s="532"/>
      <c r="G38" s="532"/>
      <c r="H38" s="532">
        <f t="shared" si="9"/>
        <v>0</v>
      </c>
    </row>
    <row r="39" spans="1:8" s="72" customFormat="1">
      <c r="A39" s="73"/>
      <c r="B39" s="74" t="s">
        <v>292</v>
      </c>
      <c r="C39" s="532"/>
      <c r="D39" s="532"/>
      <c r="E39" s="532">
        <f t="shared" si="8"/>
        <v>0</v>
      </c>
      <c r="F39" s="532"/>
      <c r="G39" s="532"/>
      <c r="H39" s="532">
        <f t="shared" si="9"/>
        <v>0</v>
      </c>
    </row>
    <row r="40" spans="1:8" s="72" customFormat="1">
      <c r="A40" s="73"/>
      <c r="B40" s="74"/>
      <c r="C40" s="532"/>
      <c r="D40" s="532"/>
      <c r="E40" s="532"/>
      <c r="F40" s="532"/>
      <c r="G40" s="532"/>
      <c r="H40" s="532"/>
    </row>
    <row r="41" spans="1:8" s="75" customFormat="1">
      <c r="A41" s="691" t="s">
        <v>293</v>
      </c>
      <c r="B41" s="692"/>
      <c r="C41" s="533">
        <f>SUM(C42:C45)</f>
        <v>0</v>
      </c>
      <c r="D41" s="533">
        <f>SUM(D42:D45)</f>
        <v>0</v>
      </c>
      <c r="E41" s="533">
        <f>+C41+D41</f>
        <v>0</v>
      </c>
      <c r="F41" s="533">
        <f t="shared" ref="F41:G41" si="10">SUM(F42:F45)</f>
        <v>0</v>
      </c>
      <c r="G41" s="533">
        <f t="shared" si="10"/>
        <v>0</v>
      </c>
      <c r="H41" s="533">
        <f>+E41-F41</f>
        <v>0</v>
      </c>
    </row>
    <row r="42" spans="1:8" s="72" customFormat="1">
      <c r="A42" s="73"/>
      <c r="B42" s="74" t="s">
        <v>294</v>
      </c>
      <c r="C42" s="532"/>
      <c r="D42" s="532"/>
      <c r="E42" s="532">
        <f t="shared" ref="E42:E46" si="11">+C42+D42</f>
        <v>0</v>
      </c>
      <c r="F42" s="532"/>
      <c r="G42" s="532"/>
      <c r="H42" s="532">
        <f t="shared" ref="H42:H46" si="12">+E42-F42</f>
        <v>0</v>
      </c>
    </row>
    <row r="43" spans="1:8" s="72" customFormat="1" ht="20.399999999999999">
      <c r="A43" s="73"/>
      <c r="B43" s="74" t="s">
        <v>295</v>
      </c>
      <c r="C43" s="532"/>
      <c r="D43" s="532"/>
      <c r="E43" s="532">
        <f t="shared" si="11"/>
        <v>0</v>
      </c>
      <c r="F43" s="532"/>
      <c r="G43" s="532"/>
      <c r="H43" s="532">
        <f t="shared" si="12"/>
        <v>0</v>
      </c>
    </row>
    <row r="44" spans="1:8" s="72" customFormat="1">
      <c r="A44" s="73"/>
      <c r="B44" s="74" t="s">
        <v>296</v>
      </c>
      <c r="C44" s="532"/>
      <c r="D44" s="532"/>
      <c r="E44" s="532">
        <f t="shared" si="11"/>
        <v>0</v>
      </c>
      <c r="F44" s="532"/>
      <c r="G44" s="532"/>
      <c r="H44" s="532">
        <f t="shared" si="12"/>
        <v>0</v>
      </c>
    </row>
    <row r="45" spans="1:8" s="72" customFormat="1">
      <c r="A45" s="73"/>
      <c r="B45" s="74" t="s">
        <v>297</v>
      </c>
      <c r="C45" s="532"/>
      <c r="D45" s="532"/>
      <c r="E45" s="532">
        <f t="shared" si="11"/>
        <v>0</v>
      </c>
      <c r="F45" s="532"/>
      <c r="G45" s="532"/>
      <c r="H45" s="532">
        <f t="shared" si="12"/>
        <v>0</v>
      </c>
    </row>
    <row r="46" spans="1:8" s="72" customFormat="1">
      <c r="A46" s="76"/>
      <c r="B46" s="77" t="s">
        <v>458</v>
      </c>
      <c r="C46" s="534"/>
      <c r="D46" s="534">
        <v>6057785.4800000004</v>
      </c>
      <c r="E46" s="532">
        <f t="shared" si="11"/>
        <v>6057785.4800000004</v>
      </c>
      <c r="F46" s="534">
        <v>6219333.71</v>
      </c>
      <c r="G46" s="534">
        <v>5696972.71</v>
      </c>
      <c r="H46" s="532">
        <f t="shared" si="12"/>
        <v>-161548.22999999952</v>
      </c>
    </row>
    <row r="47" spans="1:8" s="75" customFormat="1" ht="24" customHeight="1">
      <c r="A47" s="78"/>
      <c r="B47" s="79" t="s">
        <v>210</v>
      </c>
      <c r="C47" s="535">
        <f>+C11+C21+C30+C41</f>
        <v>10384153.399999999</v>
      </c>
      <c r="D47" s="535">
        <f>+D11+D21+D30+D41+D46</f>
        <v>14907371.300000001</v>
      </c>
      <c r="E47" s="536">
        <f>+E11+E21+E30+E41+E46</f>
        <v>25291524.699999999</v>
      </c>
      <c r="F47" s="535">
        <f>+F11+F21+F30+F41+F46</f>
        <v>17261745.599999998</v>
      </c>
      <c r="G47" s="535">
        <f>+G11+G21+G30+G41+G46</f>
        <v>12935247.15</v>
      </c>
      <c r="H47" s="536">
        <f>+H11+H21+H30+H41+H46</f>
        <v>8029779.0999999996</v>
      </c>
    </row>
    <row r="49" spans="2:20">
      <c r="B49" s="659" t="s">
        <v>78</v>
      </c>
      <c r="C49" s="659"/>
      <c r="D49" s="659"/>
      <c r="E49" s="659"/>
      <c r="F49" s="659"/>
      <c r="G49" s="659"/>
      <c r="H49" s="659"/>
    </row>
    <row r="50" spans="2:20">
      <c r="B50" s="495"/>
      <c r="C50" s="495"/>
      <c r="D50" s="495"/>
      <c r="E50" s="495"/>
      <c r="F50" s="495"/>
      <c r="G50" s="495"/>
      <c r="H50" s="495"/>
    </row>
    <row r="51" spans="2:20">
      <c r="B51" s="495"/>
      <c r="C51" s="495"/>
      <c r="D51" s="495"/>
      <c r="E51" s="495"/>
      <c r="F51" s="495"/>
      <c r="G51" s="495"/>
      <c r="H51" s="495"/>
    </row>
    <row r="53" spans="2:20">
      <c r="B53" s="286" t="s">
        <v>1028</v>
      </c>
      <c r="C53" s="286"/>
      <c r="D53" s="241"/>
      <c r="E53" s="109"/>
      <c r="F53" s="191"/>
      <c r="G53" s="191"/>
      <c r="H53" s="287"/>
      <c r="I53" s="267"/>
      <c r="J53" s="267"/>
      <c r="K53" s="267"/>
      <c r="L53" s="267"/>
      <c r="M53" s="267"/>
      <c r="N53" s="267"/>
      <c r="O53" s="267"/>
      <c r="P53" s="267"/>
      <c r="Q53" s="267"/>
      <c r="R53" s="267"/>
      <c r="S53" s="267"/>
      <c r="T53" s="267"/>
    </row>
    <row r="54" spans="2:20">
      <c r="B54" s="114" t="s">
        <v>1031</v>
      </c>
      <c r="C54" s="114"/>
      <c r="D54" s="241"/>
      <c r="E54" s="241"/>
      <c r="F54" s="114"/>
      <c r="G54" s="114"/>
    </row>
    <row r="55" spans="2:20">
      <c r="B55" s="114"/>
      <c r="C55" s="114"/>
      <c r="D55" s="241"/>
      <c r="E55" s="241"/>
      <c r="F55" s="114"/>
      <c r="G55" s="114"/>
    </row>
    <row r="56" spans="2:20">
      <c r="B56" s="114"/>
      <c r="C56" s="114"/>
      <c r="D56" s="241"/>
      <c r="E56" s="241"/>
      <c r="F56" s="114"/>
      <c r="G56" s="114"/>
    </row>
    <row r="57" spans="2:20">
      <c r="B57" s="598"/>
      <c r="C57" s="598"/>
      <c r="D57" s="243"/>
      <c r="E57" s="243"/>
      <c r="F57" s="598"/>
      <c r="G57" s="598"/>
    </row>
    <row r="58" spans="2:20">
      <c r="B58" s="109" t="s">
        <v>1029</v>
      </c>
      <c r="C58" s="191"/>
      <c r="D58" s="191"/>
      <c r="E58" s="287"/>
      <c r="F58" s="191"/>
      <c r="G58" s="191"/>
      <c r="H58" s="287"/>
      <c r="I58" s="267"/>
    </row>
    <row r="59" spans="2:20">
      <c r="B59" s="91" t="s">
        <v>1030</v>
      </c>
    </row>
    <row r="60" spans="2:20">
      <c r="B60" s="91"/>
    </row>
    <row r="61" spans="2:20">
      <c r="B61" s="91"/>
    </row>
    <row r="63" spans="2:20">
      <c r="B63" s="109" t="s">
        <v>1033</v>
      </c>
    </row>
    <row r="64" spans="2:20">
      <c r="B64" s="91" t="s">
        <v>1032</v>
      </c>
    </row>
  </sheetData>
  <mergeCells count="15">
    <mergeCell ref="B57:C57"/>
    <mergeCell ref="F57:G57"/>
    <mergeCell ref="B49:H49"/>
    <mergeCell ref="A11:B11"/>
    <mergeCell ref="A21:B21"/>
    <mergeCell ref="A30:B30"/>
    <mergeCell ref="A41:B41"/>
    <mergeCell ref="A7:B9"/>
    <mergeCell ref="C7:G7"/>
    <mergeCell ref="H7:H8"/>
    <mergeCell ref="A1:H1"/>
    <mergeCell ref="A2:H2"/>
    <mergeCell ref="A3:H3"/>
    <mergeCell ref="A5:H5"/>
    <mergeCell ref="A4:H4"/>
  </mergeCells>
  <pageMargins left="0.31496062992125984" right="0.11811023622047245" top="0.35433070866141736" bottom="0.15748031496062992" header="0.31496062992125984" footer="0.31496062992125984"/>
  <pageSetup scale="72" orientation="portrait" r:id="rId1"/>
  <ignoredErrors>
    <ignoredError sqref="E21:E28 E30:E39 E41:E4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workbookViewId="0">
      <selection sqref="A1:H4"/>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68" t="s">
        <v>1016</v>
      </c>
      <c r="B1" s="669"/>
      <c r="C1" s="669"/>
      <c r="D1" s="669"/>
      <c r="E1" s="669"/>
      <c r="F1" s="669"/>
      <c r="G1" s="669"/>
      <c r="H1" s="670"/>
    </row>
    <row r="2" spans="1:8">
      <c r="A2" s="671" t="s">
        <v>446</v>
      </c>
      <c r="B2" s="672"/>
      <c r="C2" s="672"/>
      <c r="D2" s="672"/>
      <c r="E2" s="672"/>
      <c r="F2" s="672"/>
      <c r="G2" s="672"/>
      <c r="H2" s="673"/>
    </row>
    <row r="3" spans="1:8">
      <c r="A3" s="671" t="s">
        <v>1015</v>
      </c>
      <c r="B3" s="672"/>
      <c r="C3" s="672"/>
      <c r="D3" s="672"/>
      <c r="E3" s="672"/>
      <c r="F3" s="672"/>
      <c r="G3" s="672"/>
      <c r="H3" s="673"/>
    </row>
    <row r="4" spans="1:8">
      <c r="A4" s="671" t="s">
        <v>168</v>
      </c>
      <c r="B4" s="672"/>
      <c r="C4" s="672"/>
      <c r="D4" s="672"/>
      <c r="E4" s="672"/>
      <c r="F4" s="672"/>
      <c r="G4" s="672"/>
      <c r="H4" s="673"/>
    </row>
    <row r="5" spans="1:8">
      <c r="A5" s="89"/>
      <c r="B5" s="89"/>
      <c r="C5" s="89"/>
      <c r="D5" s="89"/>
      <c r="E5" s="89"/>
      <c r="F5" s="89"/>
      <c r="G5" s="89"/>
      <c r="H5" s="89"/>
    </row>
    <row r="6" spans="1:8">
      <c r="A6" s="702" t="s">
        <v>298</v>
      </c>
      <c r="B6" s="702"/>
      <c r="C6" s="702" t="s">
        <v>299</v>
      </c>
      <c r="D6" s="702"/>
      <c r="E6" s="702" t="s">
        <v>300</v>
      </c>
      <c r="F6" s="702"/>
      <c r="G6" s="702" t="s">
        <v>301</v>
      </c>
      <c r="H6" s="702"/>
    </row>
    <row r="7" spans="1:8">
      <c r="A7" s="702"/>
      <c r="B7" s="702"/>
      <c r="C7" s="702" t="s">
        <v>302</v>
      </c>
      <c r="D7" s="702"/>
      <c r="E7" s="702" t="s">
        <v>303</v>
      </c>
      <c r="F7" s="702"/>
      <c r="G7" s="702" t="s">
        <v>304</v>
      </c>
      <c r="H7" s="702"/>
    </row>
    <row r="8" spans="1:8">
      <c r="A8" s="671" t="s">
        <v>305</v>
      </c>
      <c r="B8" s="672"/>
      <c r="C8" s="672"/>
      <c r="D8" s="672"/>
      <c r="E8" s="672"/>
      <c r="F8" s="672"/>
      <c r="G8" s="672"/>
      <c r="H8" s="673"/>
    </row>
    <row r="9" spans="1:8">
      <c r="A9" s="694"/>
      <c r="B9" s="694"/>
      <c r="C9" s="694"/>
      <c r="D9" s="694"/>
      <c r="E9" s="694"/>
      <c r="F9" s="694"/>
      <c r="G9" s="698">
        <f>+C9-E9</f>
        <v>0</v>
      </c>
      <c r="H9" s="699"/>
    </row>
    <row r="10" spans="1:8">
      <c r="A10" s="694"/>
      <c r="B10" s="694"/>
      <c r="C10" s="695"/>
      <c r="D10" s="695"/>
      <c r="E10" s="695"/>
      <c r="F10" s="695"/>
      <c r="G10" s="698">
        <f t="shared" ref="G10:G18" si="0">+C10-E10</f>
        <v>0</v>
      </c>
      <c r="H10" s="699"/>
    </row>
    <row r="11" spans="1:8">
      <c r="A11" s="694"/>
      <c r="B11" s="694"/>
      <c r="C11" s="695"/>
      <c r="D11" s="695"/>
      <c r="E11" s="695"/>
      <c r="F11" s="695"/>
      <c r="G11" s="698">
        <f t="shared" si="0"/>
        <v>0</v>
      </c>
      <c r="H11" s="699"/>
    </row>
    <row r="12" spans="1:8">
      <c r="A12" s="694"/>
      <c r="B12" s="694"/>
      <c r="C12" s="695"/>
      <c r="D12" s="695"/>
      <c r="E12" s="695"/>
      <c r="F12" s="695"/>
      <c r="G12" s="698">
        <f t="shared" si="0"/>
        <v>0</v>
      </c>
      <c r="H12" s="699"/>
    </row>
    <row r="13" spans="1:8">
      <c r="A13" s="694"/>
      <c r="B13" s="694"/>
      <c r="C13" s="695"/>
      <c r="D13" s="695"/>
      <c r="E13" s="695"/>
      <c r="F13" s="695"/>
      <c r="G13" s="698">
        <f t="shared" si="0"/>
        <v>0</v>
      </c>
      <c r="H13" s="699"/>
    </row>
    <row r="14" spans="1:8">
      <c r="A14" s="694"/>
      <c r="B14" s="694"/>
      <c r="C14" s="695"/>
      <c r="D14" s="695"/>
      <c r="E14" s="695"/>
      <c r="F14" s="695"/>
      <c r="G14" s="698">
        <f t="shared" si="0"/>
        <v>0</v>
      </c>
      <c r="H14" s="699"/>
    </row>
    <row r="15" spans="1:8">
      <c r="A15" s="694"/>
      <c r="B15" s="694"/>
      <c r="C15" s="695"/>
      <c r="D15" s="695"/>
      <c r="E15" s="695"/>
      <c r="F15" s="695"/>
      <c r="G15" s="698">
        <f t="shared" si="0"/>
        <v>0</v>
      </c>
      <c r="H15" s="699"/>
    </row>
    <row r="16" spans="1:8">
      <c r="A16" s="694"/>
      <c r="B16" s="694"/>
      <c r="C16" s="695"/>
      <c r="D16" s="695"/>
      <c r="E16" s="695"/>
      <c r="F16" s="695"/>
      <c r="G16" s="698">
        <f t="shared" si="0"/>
        <v>0</v>
      </c>
      <c r="H16" s="699"/>
    </row>
    <row r="17" spans="1:8">
      <c r="A17" s="694"/>
      <c r="B17" s="694"/>
      <c r="C17" s="695"/>
      <c r="D17" s="695"/>
      <c r="E17" s="695"/>
      <c r="F17" s="695"/>
      <c r="G17" s="698">
        <f t="shared" si="0"/>
        <v>0</v>
      </c>
      <c r="H17" s="699"/>
    </row>
    <row r="18" spans="1:8">
      <c r="A18" s="694" t="s">
        <v>306</v>
      </c>
      <c r="B18" s="694"/>
      <c r="C18" s="695">
        <f>SUM(C9:D17)</f>
        <v>0</v>
      </c>
      <c r="D18" s="695"/>
      <c r="E18" s="695">
        <f>SUM(E9:F17)</f>
        <v>0</v>
      </c>
      <c r="F18" s="695"/>
      <c r="G18" s="698">
        <f t="shared" si="0"/>
        <v>0</v>
      </c>
      <c r="H18" s="699"/>
    </row>
    <row r="19" spans="1:8">
      <c r="A19" s="694"/>
      <c r="B19" s="694"/>
      <c r="C19" s="694"/>
      <c r="D19" s="694"/>
      <c r="E19" s="694"/>
      <c r="F19" s="694"/>
      <c r="G19" s="694"/>
      <c r="H19" s="694"/>
    </row>
    <row r="20" spans="1:8">
      <c r="A20" s="671" t="s">
        <v>307</v>
      </c>
      <c r="B20" s="672"/>
      <c r="C20" s="672"/>
      <c r="D20" s="672"/>
      <c r="E20" s="672"/>
      <c r="F20" s="672"/>
      <c r="G20" s="672"/>
      <c r="H20" s="673"/>
    </row>
    <row r="21" spans="1:8">
      <c r="A21" s="694"/>
      <c r="B21" s="694"/>
      <c r="C21" s="694"/>
      <c r="D21" s="694"/>
      <c r="E21" s="694"/>
      <c r="F21" s="694"/>
      <c r="G21" s="694"/>
      <c r="H21" s="694"/>
    </row>
    <row r="22" spans="1:8">
      <c r="A22" s="694"/>
      <c r="B22" s="694"/>
      <c r="C22" s="695"/>
      <c r="D22" s="695"/>
      <c r="E22" s="695"/>
      <c r="F22" s="695"/>
      <c r="G22" s="698">
        <f>+C22-E22</f>
        <v>0</v>
      </c>
      <c r="H22" s="699"/>
    </row>
    <row r="23" spans="1:8">
      <c r="A23" s="694"/>
      <c r="B23" s="694"/>
      <c r="C23" s="695"/>
      <c r="D23" s="695"/>
      <c r="E23" s="695"/>
      <c r="F23" s="695"/>
      <c r="G23" s="698">
        <f>+C23-E23</f>
        <v>0</v>
      </c>
      <c r="H23" s="699"/>
    </row>
    <row r="24" spans="1:8">
      <c r="A24" s="694"/>
      <c r="B24" s="694"/>
      <c r="C24" s="695"/>
      <c r="D24" s="695"/>
      <c r="E24" s="695"/>
      <c r="F24" s="695"/>
      <c r="G24" s="698">
        <f t="shared" ref="G24:G29" si="1">+C24-E24</f>
        <v>0</v>
      </c>
      <c r="H24" s="699"/>
    </row>
    <row r="25" spans="1:8">
      <c r="A25" s="694"/>
      <c r="B25" s="694"/>
      <c r="C25" s="695"/>
      <c r="D25" s="695"/>
      <c r="E25" s="695"/>
      <c r="F25" s="695"/>
      <c r="G25" s="698">
        <f t="shared" si="1"/>
        <v>0</v>
      </c>
      <c r="H25" s="699"/>
    </row>
    <row r="26" spans="1:8">
      <c r="A26" s="694"/>
      <c r="B26" s="694"/>
      <c r="C26" s="695"/>
      <c r="D26" s="695"/>
      <c r="E26" s="695"/>
      <c r="F26" s="695"/>
      <c r="G26" s="698">
        <f t="shared" si="1"/>
        <v>0</v>
      </c>
      <c r="H26" s="699"/>
    </row>
    <row r="27" spans="1:8">
      <c r="A27" s="694"/>
      <c r="B27" s="694"/>
      <c r="C27" s="695"/>
      <c r="D27" s="695"/>
      <c r="E27" s="695"/>
      <c r="F27" s="695"/>
      <c r="G27" s="698">
        <f t="shared" si="1"/>
        <v>0</v>
      </c>
      <c r="H27" s="699"/>
    </row>
    <row r="28" spans="1:8">
      <c r="A28" s="694"/>
      <c r="B28" s="694"/>
      <c r="C28" s="695"/>
      <c r="D28" s="695"/>
      <c r="E28" s="695"/>
      <c r="F28" s="695"/>
      <c r="G28" s="698">
        <f t="shared" si="1"/>
        <v>0</v>
      </c>
      <c r="H28" s="699"/>
    </row>
    <row r="29" spans="1:8">
      <c r="A29" s="694"/>
      <c r="B29" s="694"/>
      <c r="C29" s="695"/>
      <c r="D29" s="695"/>
      <c r="E29" s="695"/>
      <c r="F29" s="695"/>
      <c r="G29" s="698">
        <f t="shared" si="1"/>
        <v>0</v>
      </c>
      <c r="H29" s="699"/>
    </row>
    <row r="30" spans="1:8">
      <c r="A30" s="694" t="s">
        <v>308</v>
      </c>
      <c r="B30" s="694"/>
      <c r="C30" s="695">
        <f>SUM(C21:D29)</f>
        <v>0</v>
      </c>
      <c r="D30" s="695"/>
      <c r="E30" s="695">
        <f>SUM(E21:F29)</f>
        <v>0</v>
      </c>
      <c r="F30" s="695"/>
      <c r="G30" s="695">
        <f>+C30-E30</f>
        <v>0</v>
      </c>
      <c r="H30" s="695"/>
    </row>
    <row r="31" spans="1:8">
      <c r="A31" s="694"/>
      <c r="B31" s="694"/>
      <c r="C31" s="695"/>
      <c r="D31" s="695"/>
      <c r="E31" s="695"/>
      <c r="F31" s="695"/>
      <c r="G31" s="695"/>
      <c r="H31" s="695"/>
    </row>
    <row r="32" spans="1:8">
      <c r="A32" s="696" t="s">
        <v>132</v>
      </c>
      <c r="B32" s="697"/>
      <c r="C32" s="698">
        <f>+C18+C30</f>
        <v>0</v>
      </c>
      <c r="D32" s="699"/>
      <c r="E32" s="698">
        <f>+E18+E30</f>
        <v>0</v>
      </c>
      <c r="F32" s="699"/>
      <c r="G32" s="698">
        <f>+G18+G30</f>
        <v>0</v>
      </c>
      <c r="H32" s="699"/>
    </row>
    <row r="33" spans="1:8">
      <c r="A33" s="89"/>
      <c r="B33" s="89"/>
      <c r="C33" s="89"/>
      <c r="D33" s="89"/>
      <c r="E33" s="89"/>
      <c r="F33" s="89"/>
      <c r="G33" s="89"/>
      <c r="H33" s="89"/>
    </row>
    <row r="35" spans="1:8" ht="26.25" customHeight="1">
      <c r="A35" s="700" t="s">
        <v>78</v>
      </c>
      <c r="B35" s="700"/>
      <c r="C35" s="700"/>
      <c r="D35" s="700"/>
      <c r="E35" s="700"/>
      <c r="F35" s="700"/>
      <c r="G35" s="700"/>
      <c r="H35" s="700"/>
    </row>
    <row r="38" spans="1:8">
      <c r="A38" s="701" t="s">
        <v>1022</v>
      </c>
      <c r="B38" s="701"/>
      <c r="C38" s="510" t="s">
        <v>1023</v>
      </c>
      <c r="D38" s="510"/>
      <c r="E38" s="510"/>
      <c r="F38" s="510"/>
    </row>
    <row r="39" spans="1:8" ht="14.4">
      <c r="A39" s="114" t="s">
        <v>1019</v>
      </c>
      <c r="E39" s="114"/>
      <c r="F39" s="114"/>
      <c r="G39" s="17"/>
      <c r="H39" s="49"/>
    </row>
    <row r="42" spans="1:8">
      <c r="A42" s="693" t="s">
        <v>1024</v>
      </c>
      <c r="B42" s="693"/>
      <c r="C42" s="90" t="s">
        <v>1025</v>
      </c>
    </row>
    <row r="43" spans="1:8">
      <c r="A43" s="91" t="s">
        <v>1026</v>
      </c>
      <c r="B43" s="91"/>
      <c r="C43" s="91"/>
      <c r="D43" s="91"/>
      <c r="E43" s="91"/>
      <c r="F43" s="91"/>
    </row>
    <row r="46" spans="1:8">
      <c r="A46" s="90" t="s">
        <v>1027</v>
      </c>
    </row>
    <row r="47" spans="1:8">
      <c r="A47" s="91" t="s">
        <v>1021</v>
      </c>
    </row>
  </sheetData>
  <mergeCells count="109">
    <mergeCell ref="A1:H1"/>
    <mergeCell ref="A2:H2"/>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 ref="A3:H3"/>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20:H20"/>
    <mergeCell ref="A21:B21"/>
    <mergeCell ref="C21:D21"/>
    <mergeCell ref="E21:F21"/>
    <mergeCell ref="G21:H21"/>
    <mergeCell ref="A22:B22"/>
    <mergeCell ref="C22:D22"/>
    <mergeCell ref="E22:F22"/>
    <mergeCell ref="G22:H22"/>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42:B42"/>
    <mergeCell ref="A31:B31"/>
    <mergeCell ref="C31:D31"/>
    <mergeCell ref="E31:F31"/>
    <mergeCell ref="G31:H31"/>
    <mergeCell ref="A32:B32"/>
    <mergeCell ref="C32:D32"/>
    <mergeCell ref="E32:F32"/>
    <mergeCell ref="G32:H32"/>
    <mergeCell ref="A35:H35"/>
    <mergeCell ref="A38:B38"/>
  </mergeCells>
  <pageMargins left="0.31496062992125984" right="0.31496062992125984" top="0.19685039370078741" bottom="0.15748031496062992" header="0.31496062992125984" footer="0.31496062992125984"/>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52"/>
  <sheetViews>
    <sheetView workbookViewId="0">
      <selection activeCell="A52" sqref="A5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68" t="s">
        <v>1016</v>
      </c>
      <c r="B1" s="669"/>
      <c r="C1" s="670"/>
    </row>
    <row r="2" spans="1:3">
      <c r="A2" s="671" t="s">
        <v>446</v>
      </c>
      <c r="B2" s="672"/>
      <c r="C2" s="673"/>
    </row>
    <row r="3" spans="1:3">
      <c r="A3" s="671" t="s">
        <v>1015</v>
      </c>
      <c r="B3" s="672"/>
      <c r="C3" s="673"/>
    </row>
    <row r="4" spans="1:3">
      <c r="A4" s="671" t="s">
        <v>309</v>
      </c>
      <c r="B4" s="672"/>
      <c r="C4" s="673"/>
    </row>
    <row r="5" spans="1:3">
      <c r="A5" s="16"/>
      <c r="B5" s="16"/>
    </row>
    <row r="6" spans="1:3">
      <c r="A6" s="93" t="s">
        <v>298</v>
      </c>
      <c r="B6" s="93" t="s">
        <v>181</v>
      </c>
      <c r="C6" s="93" t="s">
        <v>207</v>
      </c>
    </row>
    <row r="7" spans="1:3">
      <c r="A7" s="703" t="s">
        <v>305</v>
      </c>
      <c r="B7" s="704"/>
      <c r="C7" s="705"/>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310</v>
      </c>
      <c r="B18" s="94">
        <f>SUM(B8:B17)</f>
        <v>0</v>
      </c>
      <c r="C18" s="94">
        <f>SUM(C8:C17)</f>
        <v>0</v>
      </c>
    </row>
    <row r="19" spans="1:3">
      <c r="A19" s="94"/>
      <c r="B19" s="94"/>
      <c r="C19" s="95"/>
    </row>
    <row r="20" spans="1:3">
      <c r="A20" s="703" t="s">
        <v>307</v>
      </c>
      <c r="B20" s="704"/>
      <c r="C20" s="705"/>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311</v>
      </c>
      <c r="B33" s="94">
        <f>SUM(B21:B32)</f>
        <v>0</v>
      </c>
      <c r="C33" s="94">
        <f>SUM(C21:C32)</f>
        <v>0</v>
      </c>
    </row>
    <row r="34" spans="1:7">
      <c r="A34" s="94"/>
      <c r="B34" s="94"/>
      <c r="C34" s="95"/>
    </row>
    <row r="35" spans="1:7">
      <c r="A35" s="96" t="s">
        <v>132</v>
      </c>
      <c r="B35" s="97">
        <f>+B18+B33</f>
        <v>0</v>
      </c>
      <c r="C35" s="97">
        <f>+C18+C33</f>
        <v>0</v>
      </c>
    </row>
    <row r="38" spans="1:7" ht="27" customHeight="1">
      <c r="A38" s="706" t="s">
        <v>78</v>
      </c>
      <c r="B38" s="706"/>
      <c r="C38" s="706"/>
      <c r="D38" s="288"/>
      <c r="E38" s="288"/>
      <c r="F38" s="288"/>
      <c r="G38" s="288"/>
    </row>
    <row r="39" spans="1:7" ht="14.4">
      <c r="A39" s="16"/>
      <c r="B39" s="16"/>
      <c r="C39" s="16"/>
      <c r="D39" s="16"/>
      <c r="E39" s="16"/>
      <c r="F39" s="49"/>
      <c r="G39"/>
    </row>
    <row r="41" spans="1:7">
      <c r="A41" s="17" t="s">
        <v>460</v>
      </c>
      <c r="B41" s="17" t="s">
        <v>460</v>
      </c>
    </row>
    <row r="42" spans="1:7">
      <c r="A42" s="17" t="s">
        <v>1019</v>
      </c>
    </row>
    <row r="46" spans="1:7">
      <c r="A46" s="17" t="s">
        <v>461</v>
      </c>
      <c r="B46" s="17" t="s">
        <v>460</v>
      </c>
    </row>
    <row r="47" spans="1:7">
      <c r="A47" s="17" t="s">
        <v>1020</v>
      </c>
    </row>
    <row r="51" spans="1:1">
      <c r="A51" s="17" t="s">
        <v>462</v>
      </c>
    </row>
    <row r="52" spans="1:1">
      <c r="A52" s="17" t="s">
        <v>1021</v>
      </c>
    </row>
  </sheetData>
  <mergeCells count="7">
    <mergeCell ref="A20:C20"/>
    <mergeCell ref="A38:C38"/>
    <mergeCell ref="A1:C1"/>
    <mergeCell ref="A2:C2"/>
    <mergeCell ref="A4:C4"/>
    <mergeCell ref="A7:C7"/>
    <mergeCell ref="A3:C3"/>
  </mergeCells>
  <pageMargins left="0.31496062992125984" right="0.31496062992125984" top="0.35433070866141736" bottom="0.35433070866141736" header="0.31496062992125984" footer="0.31496062992125984"/>
  <pageSetup scale="12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1"/>
  <sheetViews>
    <sheetView workbookViewId="0">
      <selection activeCell="B51" sqref="B51"/>
    </sheetView>
  </sheetViews>
  <sheetFormatPr baseColWidth="10" defaultRowHeight="14.4"/>
  <cols>
    <col min="1" max="1" width="1.109375" customWidth="1"/>
    <col min="2" max="2" width="55.33203125" customWidth="1"/>
    <col min="6" max="6" width="4.33203125" style="49" customWidth="1"/>
  </cols>
  <sheetData>
    <row r="1" spans="1:5">
      <c r="A1" s="668" t="s">
        <v>1016</v>
      </c>
      <c r="B1" s="669"/>
      <c r="C1" s="669"/>
      <c r="D1" s="669"/>
      <c r="E1" s="669"/>
    </row>
    <row r="2" spans="1:5">
      <c r="A2" s="496"/>
      <c r="B2" s="672" t="s">
        <v>446</v>
      </c>
      <c r="C2" s="672"/>
      <c r="D2" s="672"/>
      <c r="E2" s="672"/>
    </row>
    <row r="3" spans="1:5">
      <c r="A3" s="671" t="s">
        <v>1015</v>
      </c>
      <c r="B3" s="672"/>
      <c r="C3" s="672"/>
      <c r="D3" s="672"/>
      <c r="E3" s="672"/>
    </row>
    <row r="4" spans="1:5">
      <c r="A4" s="671" t="s">
        <v>343</v>
      </c>
      <c r="B4" s="672"/>
      <c r="C4" s="672"/>
      <c r="D4" s="672"/>
      <c r="E4" s="672"/>
    </row>
    <row r="5" spans="1:5" ht="6" customHeight="1">
      <c r="A5" s="16"/>
      <c r="B5" s="16"/>
      <c r="C5" s="16"/>
      <c r="D5" s="16"/>
      <c r="E5" s="16"/>
    </row>
    <row r="6" spans="1:5">
      <c r="A6" s="681" t="s">
        <v>76</v>
      </c>
      <c r="B6" s="681"/>
      <c r="C6" s="50" t="s">
        <v>178</v>
      </c>
      <c r="D6" s="50" t="s">
        <v>181</v>
      </c>
      <c r="E6" s="50" t="s">
        <v>344</v>
      </c>
    </row>
    <row r="7" spans="1:5" ht="5.25" customHeight="1" thickBot="1">
      <c r="A7" s="58"/>
      <c r="B7" s="59"/>
      <c r="C7" s="60"/>
      <c r="D7" s="60"/>
      <c r="E7" s="60"/>
    </row>
    <row r="8" spans="1:5" ht="15" thickBot="1">
      <c r="A8" s="85"/>
      <c r="B8" s="86" t="s">
        <v>345</v>
      </c>
      <c r="C8" s="98"/>
      <c r="D8" s="98"/>
      <c r="E8" s="98"/>
    </row>
    <row r="9" spans="1:5">
      <c r="A9" s="715" t="s">
        <v>361</v>
      </c>
      <c r="B9" s="716"/>
      <c r="C9" s="84"/>
      <c r="D9" s="84"/>
      <c r="E9" s="84"/>
    </row>
    <row r="10" spans="1:5">
      <c r="A10" s="710" t="s">
        <v>362</v>
      </c>
      <c r="B10" s="711"/>
      <c r="C10" s="99"/>
      <c r="D10" s="99"/>
      <c r="E10" s="99"/>
    </row>
    <row r="11" spans="1:5" ht="6.75" customHeight="1" thickBot="1">
      <c r="A11" s="51"/>
      <c r="B11" s="52"/>
      <c r="C11" s="65"/>
      <c r="D11" s="65"/>
      <c r="E11" s="65"/>
    </row>
    <row r="12" spans="1:5" ht="15" thickBot="1">
      <c r="A12" s="87"/>
      <c r="B12" s="86" t="s">
        <v>346</v>
      </c>
      <c r="C12" s="98">
        <f>+C13+C14</f>
        <v>0</v>
      </c>
      <c r="D12" s="98">
        <f t="shared" ref="D12:E12" si="0">+D13+D14</f>
        <v>0</v>
      </c>
      <c r="E12" s="98">
        <f t="shared" si="0"/>
        <v>0</v>
      </c>
    </row>
    <row r="13" spans="1:5">
      <c r="A13" s="708" t="s">
        <v>363</v>
      </c>
      <c r="B13" s="709"/>
      <c r="C13" s="84"/>
      <c r="D13" s="84"/>
      <c r="E13" s="84"/>
    </row>
    <row r="14" spans="1:5">
      <c r="A14" s="710" t="s">
        <v>364</v>
      </c>
      <c r="B14" s="711"/>
      <c r="C14" s="99"/>
      <c r="D14" s="99"/>
      <c r="E14" s="99"/>
    </row>
    <row r="15" spans="1:5" ht="5.25" customHeight="1" thickBot="1">
      <c r="A15" s="62"/>
      <c r="B15" s="61"/>
      <c r="C15" s="65"/>
      <c r="D15" s="65"/>
      <c r="E15" s="65"/>
    </row>
    <row r="16" spans="1:5" ht="15" thickBot="1">
      <c r="A16" s="85"/>
      <c r="B16" s="86" t="s">
        <v>347</v>
      </c>
      <c r="C16" s="98">
        <f>+C8-C12</f>
        <v>0</v>
      </c>
      <c r="D16" s="98">
        <f t="shared" ref="D16:E16" si="1">+D8-D12</f>
        <v>0</v>
      </c>
      <c r="E16" s="98">
        <f t="shared" si="1"/>
        <v>0</v>
      </c>
    </row>
    <row r="17" spans="1:5">
      <c r="A17" s="16"/>
      <c r="B17" s="16"/>
      <c r="C17" s="16"/>
      <c r="D17" s="16"/>
      <c r="E17" s="16"/>
    </row>
    <row r="18" spans="1:5">
      <c r="A18" s="681" t="s">
        <v>76</v>
      </c>
      <c r="B18" s="681"/>
      <c r="C18" s="50" t="s">
        <v>178</v>
      </c>
      <c r="D18" s="50" t="s">
        <v>181</v>
      </c>
      <c r="E18" s="50" t="s">
        <v>344</v>
      </c>
    </row>
    <row r="19" spans="1:5" ht="6.75" customHeight="1">
      <c r="A19" s="58"/>
      <c r="B19" s="59"/>
      <c r="C19" s="60"/>
      <c r="D19" s="60"/>
      <c r="E19" s="60"/>
    </row>
    <row r="20" spans="1:5">
      <c r="A20" s="712" t="s">
        <v>348</v>
      </c>
      <c r="B20" s="713"/>
      <c r="C20" s="99">
        <f>+C16</f>
        <v>0</v>
      </c>
      <c r="D20" s="99">
        <f t="shared" ref="D20:E20" si="2">+D16</f>
        <v>0</v>
      </c>
      <c r="E20" s="99">
        <f t="shared" si="2"/>
        <v>0</v>
      </c>
    </row>
    <row r="21" spans="1:5" ht="6" customHeight="1">
      <c r="A21" s="51"/>
      <c r="B21" s="52"/>
      <c r="C21" s="65"/>
      <c r="D21" s="65"/>
      <c r="E21" s="65"/>
    </row>
    <row r="22" spans="1:5">
      <c r="A22" s="712" t="s">
        <v>349</v>
      </c>
      <c r="B22" s="713"/>
      <c r="C22" s="99"/>
      <c r="D22" s="99"/>
      <c r="E22" s="99"/>
    </row>
    <row r="23" spans="1:5" ht="7.5" customHeight="1" thickBot="1">
      <c r="A23" s="62"/>
      <c r="B23" s="61"/>
      <c r="C23" s="65"/>
      <c r="D23" s="65"/>
      <c r="E23" s="65"/>
    </row>
    <row r="24" spans="1:5" ht="15" thickBot="1">
      <c r="A24" s="87"/>
      <c r="B24" s="86" t="s">
        <v>350</v>
      </c>
      <c r="C24" s="100">
        <f>+C20-C22</f>
        <v>0</v>
      </c>
      <c r="D24" s="100">
        <f t="shared" ref="D24:E24" si="3">+D20-D22</f>
        <v>0</v>
      </c>
      <c r="E24" s="100">
        <f t="shared" si="3"/>
        <v>0</v>
      </c>
    </row>
    <row r="25" spans="1:5">
      <c r="A25" s="16"/>
      <c r="B25" s="16"/>
      <c r="C25" s="16"/>
      <c r="D25" s="16"/>
      <c r="E25" s="16"/>
    </row>
    <row r="26" spans="1:5">
      <c r="A26" s="681" t="s">
        <v>76</v>
      </c>
      <c r="B26" s="681"/>
      <c r="C26" s="50" t="s">
        <v>178</v>
      </c>
      <c r="D26" s="50" t="s">
        <v>181</v>
      </c>
      <c r="E26" s="50" t="s">
        <v>344</v>
      </c>
    </row>
    <row r="27" spans="1:5" ht="5.25" customHeight="1">
      <c r="A27" s="58"/>
      <c r="B27" s="59"/>
      <c r="C27" s="60"/>
      <c r="D27" s="60"/>
      <c r="E27" s="60"/>
    </row>
    <row r="28" spans="1:5">
      <c r="A28" s="712" t="s">
        <v>351</v>
      </c>
      <c r="B28" s="713"/>
      <c r="C28" s="99" t="e">
        <f>+EAICE!#REF!</f>
        <v>#REF!</v>
      </c>
      <c r="D28" s="99" t="e">
        <f>+EAICE!#REF!</f>
        <v>#REF!</v>
      </c>
      <c r="E28" s="99" t="e">
        <f>+EAICE!#REF!</f>
        <v>#REF!</v>
      </c>
    </row>
    <row r="29" spans="1:5" ht="5.25" customHeight="1">
      <c r="A29" s="51"/>
      <c r="B29" s="52"/>
      <c r="C29" s="65"/>
      <c r="D29" s="65"/>
      <c r="E29" s="65"/>
    </row>
    <row r="30" spans="1:5">
      <c r="A30" s="712" t="s">
        <v>352</v>
      </c>
      <c r="B30" s="713"/>
      <c r="C30" s="99"/>
      <c r="D30" s="99"/>
      <c r="E30" s="99"/>
    </row>
    <row r="31" spans="1:5" ht="3.75" customHeight="1" thickBot="1">
      <c r="A31" s="63"/>
      <c r="B31" s="64"/>
      <c r="C31" s="84"/>
      <c r="D31" s="84"/>
      <c r="E31" s="84"/>
    </row>
    <row r="32" spans="1:5" ht="15" thickBot="1">
      <c r="A32" s="87"/>
      <c r="B32" s="86" t="s">
        <v>353</v>
      </c>
      <c r="C32" s="100" t="e">
        <f>+C28-C30</f>
        <v>#REF!</v>
      </c>
      <c r="D32" s="100" t="e">
        <f t="shared" ref="D32:E32" si="4">+D28-D30</f>
        <v>#REF!</v>
      </c>
      <c r="E32" s="100" t="e">
        <f t="shared" si="4"/>
        <v>#REF!</v>
      </c>
    </row>
    <row r="33" spans="1:10" s="49" customFormat="1">
      <c r="A33" s="16"/>
      <c r="B33" s="16"/>
      <c r="C33" s="16"/>
      <c r="D33" s="16"/>
      <c r="E33" s="16"/>
    </row>
    <row r="34" spans="1:10" ht="23.25" customHeight="1">
      <c r="A34" s="16"/>
      <c r="B34" s="714" t="s">
        <v>354</v>
      </c>
      <c r="C34" s="714"/>
      <c r="D34" s="714"/>
      <c r="E34" s="714"/>
    </row>
    <row r="35" spans="1:10" ht="28.5" customHeight="1">
      <c r="A35" s="16"/>
      <c r="B35" s="714" t="s">
        <v>355</v>
      </c>
      <c r="C35" s="714"/>
      <c r="D35" s="714"/>
      <c r="E35" s="714"/>
    </row>
    <row r="36" spans="1:10">
      <c r="A36" s="16"/>
      <c r="B36" s="707" t="s">
        <v>356</v>
      </c>
      <c r="C36" s="707"/>
      <c r="D36" s="707"/>
      <c r="E36" s="707"/>
    </row>
    <row r="37" spans="1:10" s="49" customFormat="1"/>
    <row r="39" spans="1:10" ht="23.25" customHeight="1">
      <c r="B39" s="706" t="s">
        <v>78</v>
      </c>
      <c r="C39" s="706"/>
      <c r="D39" s="706"/>
      <c r="E39" s="706"/>
      <c r="F39" s="288"/>
      <c r="G39" s="288"/>
      <c r="H39" s="288"/>
      <c r="I39" s="288"/>
      <c r="J39" s="288"/>
    </row>
    <row r="40" spans="1:10" hidden="1"/>
    <row r="42" spans="1:10">
      <c r="B42" t="s">
        <v>1013</v>
      </c>
    </row>
    <row r="43" spans="1:10">
      <c r="B43" t="s">
        <v>1011</v>
      </c>
    </row>
    <row r="46" spans="1:10">
      <c r="B46" t="s">
        <v>1014</v>
      </c>
    </row>
    <row r="47" spans="1:10">
      <c r="B47" t="s">
        <v>1012</v>
      </c>
    </row>
    <row r="50" spans="2:2">
      <c r="B50" t="s">
        <v>1010</v>
      </c>
    </row>
    <row r="51" spans="2:2">
      <c r="B51" t="s">
        <v>1009</v>
      </c>
    </row>
  </sheetData>
  <mergeCells count="19">
    <mergeCell ref="A1:E1"/>
    <mergeCell ref="A4:E4"/>
    <mergeCell ref="A6:B6"/>
    <mergeCell ref="A9:B9"/>
    <mergeCell ref="A10:B10"/>
    <mergeCell ref="B2:E2"/>
    <mergeCell ref="A3:E3"/>
    <mergeCell ref="A26:B26"/>
    <mergeCell ref="B36:E36"/>
    <mergeCell ref="B39:E39"/>
    <mergeCell ref="A13:B13"/>
    <mergeCell ref="A14:B14"/>
    <mergeCell ref="A18:B18"/>
    <mergeCell ref="A20:B20"/>
    <mergeCell ref="A22:B22"/>
    <mergeCell ref="A28:B28"/>
    <mergeCell ref="A30:B30"/>
    <mergeCell ref="B34:E34"/>
    <mergeCell ref="B35:E35"/>
  </mergeCells>
  <pageMargins left="0.31496062992125984" right="0.31496062992125984" top="0.35433070866141736" bottom="0.35433070866141736" header="0.31496062992125984" footer="0.31496062992125984"/>
  <pageSetup scale="11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3"/>
  <sheetViews>
    <sheetView workbookViewId="0">
      <selection activeCell="J41" sqref="J41"/>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68" t="s">
        <v>1016</v>
      </c>
      <c r="C2" s="669"/>
      <c r="D2" s="669"/>
      <c r="E2" s="669"/>
      <c r="F2" s="669"/>
      <c r="G2" s="669"/>
      <c r="H2" s="669"/>
      <c r="I2" s="669"/>
      <c r="J2" s="670"/>
    </row>
    <row r="3" spans="2:10">
      <c r="B3" s="671" t="s">
        <v>446</v>
      </c>
      <c r="C3" s="672"/>
      <c r="D3" s="672"/>
      <c r="E3" s="672"/>
      <c r="F3" s="672"/>
      <c r="G3" s="672"/>
      <c r="H3" s="672"/>
      <c r="I3" s="672"/>
      <c r="J3" s="673"/>
    </row>
    <row r="4" spans="2:10">
      <c r="B4" s="671" t="s">
        <v>312</v>
      </c>
      <c r="C4" s="672"/>
      <c r="D4" s="672"/>
      <c r="E4" s="672"/>
      <c r="F4" s="672"/>
      <c r="G4" s="672"/>
      <c r="H4" s="672"/>
      <c r="I4" s="672"/>
      <c r="J4" s="673"/>
    </row>
    <row r="5" spans="2:10">
      <c r="B5" s="671" t="s">
        <v>1015</v>
      </c>
      <c r="C5" s="672"/>
      <c r="D5" s="672"/>
      <c r="E5" s="672"/>
      <c r="F5" s="672"/>
      <c r="G5" s="672"/>
      <c r="H5" s="672"/>
      <c r="I5" s="672"/>
      <c r="J5" s="673"/>
    </row>
    <row r="6" spans="2:10" s="49" customFormat="1" ht="2.25" customHeight="1">
      <c r="B6" s="81"/>
      <c r="C6" s="81"/>
      <c r="D6" s="81"/>
      <c r="E6" s="81"/>
      <c r="F6" s="81"/>
      <c r="G6" s="81"/>
      <c r="H6" s="81"/>
      <c r="I6" s="81"/>
      <c r="J6" s="81"/>
    </row>
    <row r="7" spans="2:10">
      <c r="B7" s="683" t="s">
        <v>76</v>
      </c>
      <c r="C7" s="725"/>
      <c r="D7" s="684"/>
      <c r="E7" s="682" t="s">
        <v>212</v>
      </c>
      <c r="F7" s="682"/>
      <c r="G7" s="682"/>
      <c r="H7" s="682"/>
      <c r="I7" s="682"/>
      <c r="J7" s="682" t="s">
        <v>204</v>
      </c>
    </row>
    <row r="8" spans="2:10" ht="20.399999999999999">
      <c r="B8" s="685"/>
      <c r="C8" s="726"/>
      <c r="D8" s="686"/>
      <c r="E8" s="50" t="s">
        <v>205</v>
      </c>
      <c r="F8" s="50" t="s">
        <v>206</v>
      </c>
      <c r="G8" s="50" t="s">
        <v>180</v>
      </c>
      <c r="H8" s="50" t="s">
        <v>181</v>
      </c>
      <c r="I8" s="50" t="s">
        <v>207</v>
      </c>
      <c r="J8" s="682"/>
    </row>
    <row r="9" spans="2:10" ht="15.75" customHeight="1">
      <c r="B9" s="687"/>
      <c r="C9" s="727"/>
      <c r="D9" s="688"/>
      <c r="E9" s="50">
        <v>1</v>
      </c>
      <c r="F9" s="50">
        <v>2</v>
      </c>
      <c r="G9" s="50" t="s">
        <v>208</v>
      </c>
      <c r="H9" s="50">
        <v>4</v>
      </c>
      <c r="I9" s="50">
        <v>5</v>
      </c>
      <c r="J9" s="50" t="s">
        <v>209</v>
      </c>
    </row>
    <row r="10" spans="2:10" ht="15" customHeight="1">
      <c r="B10" s="719" t="s">
        <v>313</v>
      </c>
      <c r="C10" s="720"/>
      <c r="D10" s="721"/>
      <c r="E10" s="83"/>
      <c r="F10" s="65"/>
      <c r="G10" s="65"/>
      <c r="H10" s="65"/>
      <c r="I10" s="65"/>
      <c r="J10" s="65"/>
    </row>
    <row r="11" spans="2:10">
      <c r="B11" s="51"/>
      <c r="C11" s="717" t="s">
        <v>314</v>
      </c>
      <c r="D11" s="718"/>
      <c r="E11" s="537">
        <f>+E12+E13</f>
        <v>0</v>
      </c>
      <c r="F11" s="537">
        <f>+F12+F13</f>
        <v>0</v>
      </c>
      <c r="G11" s="538">
        <f>+E11+F11</f>
        <v>0</v>
      </c>
      <c r="H11" s="537">
        <f t="shared" ref="H11:I11" si="0">+H12+H13</f>
        <v>0</v>
      </c>
      <c r="I11" s="537">
        <f t="shared" si="0"/>
        <v>0</v>
      </c>
      <c r="J11" s="538">
        <f>+G11-H11</f>
        <v>0</v>
      </c>
    </row>
    <row r="12" spans="2:10">
      <c r="B12" s="51"/>
      <c r="C12" s="82"/>
      <c r="D12" s="52" t="s">
        <v>315</v>
      </c>
      <c r="E12" s="539"/>
      <c r="F12" s="415"/>
      <c r="G12" s="415">
        <f t="shared" ref="G12:G39" si="1">+E12+F12</f>
        <v>0</v>
      </c>
      <c r="H12" s="415"/>
      <c r="I12" s="415"/>
      <c r="J12" s="415">
        <f t="shared" ref="J12:J39" si="2">+G12-H12</f>
        <v>0</v>
      </c>
    </row>
    <row r="13" spans="2:10">
      <c r="B13" s="51"/>
      <c r="C13" s="82"/>
      <c r="D13" s="52" t="s">
        <v>316</v>
      </c>
      <c r="E13" s="539"/>
      <c r="F13" s="415"/>
      <c r="G13" s="415">
        <f t="shared" si="1"/>
        <v>0</v>
      </c>
      <c r="H13" s="415"/>
      <c r="I13" s="415"/>
      <c r="J13" s="415">
        <f t="shared" si="2"/>
        <v>0</v>
      </c>
    </row>
    <row r="14" spans="2:10">
      <c r="B14" s="51"/>
      <c r="C14" s="717" t="s">
        <v>317</v>
      </c>
      <c r="D14" s="718"/>
      <c r="E14" s="537"/>
      <c r="F14" s="537">
        <f>SUM(F15:F22)</f>
        <v>8585382.5299999993</v>
      </c>
      <c r="G14" s="538">
        <f t="shared" si="1"/>
        <v>8585382.5299999993</v>
      </c>
      <c r="H14" s="537">
        <f t="shared" ref="H14:I14" si="3">SUM(H15:H22)</f>
        <v>10755732.539999999</v>
      </c>
      <c r="I14" s="537">
        <f t="shared" si="3"/>
        <v>7027317.7199999997</v>
      </c>
      <c r="J14" s="538">
        <f t="shared" si="2"/>
        <v>-2170350.0099999998</v>
      </c>
    </row>
    <row r="15" spans="2:10">
      <c r="B15" s="51"/>
      <c r="C15" s="82"/>
      <c r="D15" s="52" t="s">
        <v>318</v>
      </c>
      <c r="E15" s="539">
        <v>10198950.26</v>
      </c>
      <c r="F15" s="415">
        <v>8585382.5299999993</v>
      </c>
      <c r="G15" s="415">
        <f t="shared" si="1"/>
        <v>18784332.789999999</v>
      </c>
      <c r="H15" s="415">
        <v>10755732.539999999</v>
      </c>
      <c r="I15" s="415">
        <v>7027317.7199999997</v>
      </c>
      <c r="J15" s="415">
        <f t="shared" si="2"/>
        <v>8028600.25</v>
      </c>
    </row>
    <row r="16" spans="2:10">
      <c r="B16" s="51"/>
      <c r="C16" s="82"/>
      <c r="D16" s="52" t="s">
        <v>319</v>
      </c>
      <c r="E16" s="539"/>
      <c r="F16" s="415"/>
      <c r="G16" s="415">
        <f t="shared" si="1"/>
        <v>0</v>
      </c>
      <c r="H16" s="415"/>
      <c r="I16" s="415"/>
      <c r="J16" s="415">
        <f t="shared" si="2"/>
        <v>0</v>
      </c>
    </row>
    <row r="17" spans="2:10">
      <c r="B17" s="51"/>
      <c r="C17" s="82"/>
      <c r="D17" s="52" t="s">
        <v>320</v>
      </c>
      <c r="E17" s="539"/>
      <c r="F17" s="415"/>
      <c r="G17" s="415">
        <f t="shared" si="1"/>
        <v>0</v>
      </c>
      <c r="H17" s="415"/>
      <c r="I17" s="415"/>
      <c r="J17" s="415">
        <f t="shared" si="2"/>
        <v>0</v>
      </c>
    </row>
    <row r="18" spans="2:10">
      <c r="B18" s="51"/>
      <c r="C18" s="82"/>
      <c r="D18" s="52" t="s">
        <v>321</v>
      </c>
      <c r="E18" s="539"/>
      <c r="F18" s="415"/>
      <c r="G18" s="415">
        <f t="shared" si="1"/>
        <v>0</v>
      </c>
      <c r="H18" s="415"/>
      <c r="I18" s="415"/>
      <c r="J18" s="415">
        <f t="shared" si="2"/>
        <v>0</v>
      </c>
    </row>
    <row r="19" spans="2:10">
      <c r="B19" s="51"/>
      <c r="C19" s="82"/>
      <c r="D19" s="52" t="s">
        <v>322</v>
      </c>
      <c r="E19" s="539"/>
      <c r="F19" s="415"/>
      <c r="G19" s="415">
        <f t="shared" si="1"/>
        <v>0</v>
      </c>
      <c r="H19" s="415"/>
      <c r="I19" s="415"/>
      <c r="J19" s="415">
        <f t="shared" si="2"/>
        <v>0</v>
      </c>
    </row>
    <row r="20" spans="2:10">
      <c r="B20" s="51"/>
      <c r="C20" s="82"/>
      <c r="D20" s="52" t="s">
        <v>323</v>
      </c>
      <c r="E20" s="539"/>
      <c r="F20" s="415"/>
      <c r="G20" s="415">
        <f t="shared" si="1"/>
        <v>0</v>
      </c>
      <c r="H20" s="415"/>
      <c r="I20" s="415"/>
      <c r="J20" s="415">
        <f t="shared" si="2"/>
        <v>0</v>
      </c>
    </row>
    <row r="21" spans="2:10">
      <c r="B21" s="51"/>
      <c r="C21" s="82"/>
      <c r="D21" s="52" t="s">
        <v>324</v>
      </c>
      <c r="E21" s="539"/>
      <c r="F21" s="415"/>
      <c r="G21" s="415">
        <f t="shared" si="1"/>
        <v>0</v>
      </c>
      <c r="H21" s="415"/>
      <c r="I21" s="415"/>
      <c r="J21" s="415">
        <f t="shared" si="2"/>
        <v>0</v>
      </c>
    </row>
    <row r="22" spans="2:10">
      <c r="B22" s="51"/>
      <c r="C22" s="82"/>
      <c r="D22" s="52" t="s">
        <v>325</v>
      </c>
      <c r="E22" s="539"/>
      <c r="F22" s="415"/>
      <c r="G22" s="415">
        <f t="shared" si="1"/>
        <v>0</v>
      </c>
      <c r="H22" s="415"/>
      <c r="I22" s="415"/>
      <c r="J22" s="415">
        <f t="shared" si="2"/>
        <v>0</v>
      </c>
    </row>
    <row r="23" spans="2:10">
      <c r="B23" s="51"/>
      <c r="C23" s="717" t="s">
        <v>326</v>
      </c>
      <c r="D23" s="718"/>
      <c r="E23" s="537">
        <f>SUM(E24:E26)</f>
        <v>95203.14</v>
      </c>
      <c r="F23" s="537">
        <f>SUM(F24:F26)</f>
        <v>203831.17</v>
      </c>
      <c r="G23" s="538">
        <f t="shared" si="1"/>
        <v>299034.31</v>
      </c>
      <c r="H23" s="537">
        <f t="shared" ref="H23:I23" si="4">SUM(H24:H26)</f>
        <v>138369.1</v>
      </c>
      <c r="I23" s="537">
        <f t="shared" si="4"/>
        <v>76365.47</v>
      </c>
      <c r="J23" s="538">
        <f t="shared" si="2"/>
        <v>160665.21</v>
      </c>
    </row>
    <row r="24" spans="2:10">
      <c r="B24" s="51"/>
      <c r="C24" s="82"/>
      <c r="D24" s="52" t="s">
        <v>327</v>
      </c>
      <c r="E24" s="539"/>
      <c r="F24" s="415"/>
      <c r="G24" s="415">
        <f t="shared" si="1"/>
        <v>0</v>
      </c>
      <c r="H24" s="415"/>
      <c r="I24" s="415"/>
      <c r="J24" s="415">
        <f t="shared" si="2"/>
        <v>0</v>
      </c>
    </row>
    <row r="25" spans="2:10">
      <c r="B25" s="51"/>
      <c r="C25" s="82"/>
      <c r="D25" s="52" t="s">
        <v>328</v>
      </c>
      <c r="E25" s="539">
        <v>95203.14</v>
      </c>
      <c r="F25" s="415">
        <v>203831.17</v>
      </c>
      <c r="G25" s="415">
        <f t="shared" si="1"/>
        <v>299034.31</v>
      </c>
      <c r="H25" s="415">
        <v>138369.1</v>
      </c>
      <c r="I25" s="415">
        <v>76365.47</v>
      </c>
      <c r="J25" s="415">
        <f t="shared" si="2"/>
        <v>160665.21</v>
      </c>
    </row>
    <row r="26" spans="2:10">
      <c r="B26" s="51"/>
      <c r="C26" s="82"/>
      <c r="D26" s="52" t="s">
        <v>329</v>
      </c>
      <c r="E26" s="539"/>
      <c r="F26" s="415"/>
      <c r="G26" s="415">
        <f t="shared" si="1"/>
        <v>0</v>
      </c>
      <c r="H26" s="415"/>
      <c r="I26" s="415"/>
      <c r="J26" s="415">
        <f t="shared" si="2"/>
        <v>0</v>
      </c>
    </row>
    <row r="27" spans="2:10">
      <c r="B27" s="51"/>
      <c r="C27" s="717" t="s">
        <v>330</v>
      </c>
      <c r="D27" s="718"/>
      <c r="E27" s="537">
        <f>SUM(E28:E29)</f>
        <v>0</v>
      </c>
      <c r="F27" s="537">
        <f>SUM(F28:F29)</f>
        <v>0</v>
      </c>
      <c r="G27" s="538">
        <f t="shared" si="1"/>
        <v>0</v>
      </c>
      <c r="H27" s="537">
        <f t="shared" ref="H27:I27" si="5">SUM(H28:H29)</f>
        <v>0</v>
      </c>
      <c r="I27" s="537">
        <f t="shared" si="5"/>
        <v>0</v>
      </c>
      <c r="J27" s="538">
        <f t="shared" si="2"/>
        <v>0</v>
      </c>
    </row>
    <row r="28" spans="2:10">
      <c r="B28" s="51"/>
      <c r="C28" s="82"/>
      <c r="D28" s="52" t="s">
        <v>331</v>
      </c>
      <c r="E28" s="539"/>
      <c r="F28" s="415"/>
      <c r="G28" s="415">
        <f t="shared" si="1"/>
        <v>0</v>
      </c>
      <c r="H28" s="415"/>
      <c r="I28" s="415"/>
      <c r="J28" s="415">
        <f t="shared" si="2"/>
        <v>0</v>
      </c>
    </row>
    <row r="29" spans="2:10">
      <c r="B29" s="51"/>
      <c r="C29" s="82"/>
      <c r="D29" s="52" t="s">
        <v>332</v>
      </c>
      <c r="E29" s="539"/>
      <c r="F29" s="415"/>
      <c r="G29" s="415">
        <f t="shared" si="1"/>
        <v>0</v>
      </c>
      <c r="H29" s="415"/>
      <c r="I29" s="415"/>
      <c r="J29" s="415">
        <f t="shared" si="2"/>
        <v>0</v>
      </c>
    </row>
    <row r="30" spans="2:10">
      <c r="B30" s="51"/>
      <c r="C30" s="717" t="s">
        <v>333</v>
      </c>
      <c r="D30" s="718"/>
      <c r="E30" s="537">
        <f>SUM(E31:E34)</f>
        <v>0</v>
      </c>
      <c r="F30" s="537">
        <f>SUM(F31:F34)</f>
        <v>0</v>
      </c>
      <c r="G30" s="538">
        <f t="shared" si="1"/>
        <v>0</v>
      </c>
      <c r="H30" s="537">
        <f t="shared" ref="H30:I30" si="6">SUM(H31:H34)</f>
        <v>0</v>
      </c>
      <c r="I30" s="537">
        <f t="shared" si="6"/>
        <v>0</v>
      </c>
      <c r="J30" s="538">
        <f t="shared" si="2"/>
        <v>0</v>
      </c>
    </row>
    <row r="31" spans="2:10">
      <c r="B31" s="51"/>
      <c r="C31" s="82"/>
      <c r="D31" s="52" t="s">
        <v>334</v>
      </c>
      <c r="E31" s="539"/>
      <c r="F31" s="415"/>
      <c r="G31" s="415">
        <f t="shared" si="1"/>
        <v>0</v>
      </c>
      <c r="H31" s="415"/>
      <c r="I31" s="415"/>
      <c r="J31" s="415">
        <f t="shared" si="2"/>
        <v>0</v>
      </c>
    </row>
    <row r="32" spans="2:10">
      <c r="B32" s="51"/>
      <c r="C32" s="82"/>
      <c r="D32" s="52" t="s">
        <v>335</v>
      </c>
      <c r="E32" s="539"/>
      <c r="F32" s="415"/>
      <c r="G32" s="415">
        <f t="shared" si="1"/>
        <v>0</v>
      </c>
      <c r="H32" s="415"/>
      <c r="I32" s="415"/>
      <c r="J32" s="415">
        <f t="shared" si="2"/>
        <v>0</v>
      </c>
    </row>
    <row r="33" spans="1:11">
      <c r="B33" s="51"/>
      <c r="C33" s="82"/>
      <c r="D33" s="52" t="s">
        <v>336</v>
      </c>
      <c r="E33" s="539"/>
      <c r="F33" s="415"/>
      <c r="G33" s="415">
        <f t="shared" si="1"/>
        <v>0</v>
      </c>
      <c r="H33" s="415"/>
      <c r="I33" s="415"/>
      <c r="J33" s="415">
        <f t="shared" si="2"/>
        <v>0</v>
      </c>
    </row>
    <row r="34" spans="1:11">
      <c r="B34" s="51"/>
      <c r="C34" s="82"/>
      <c r="D34" s="52" t="s">
        <v>337</v>
      </c>
      <c r="E34" s="539"/>
      <c r="F34" s="415"/>
      <c r="G34" s="415">
        <f t="shared" si="1"/>
        <v>0</v>
      </c>
      <c r="H34" s="415"/>
      <c r="I34" s="415"/>
      <c r="J34" s="415">
        <f t="shared" si="2"/>
        <v>0</v>
      </c>
    </row>
    <row r="35" spans="1:11">
      <c r="B35" s="51"/>
      <c r="C35" s="717" t="s">
        <v>338</v>
      </c>
      <c r="D35" s="718"/>
      <c r="E35" s="537">
        <f>SUM(E36)</f>
        <v>0</v>
      </c>
      <c r="F35" s="537">
        <f>SUM(F36)</f>
        <v>0</v>
      </c>
      <c r="G35" s="538">
        <f t="shared" si="1"/>
        <v>0</v>
      </c>
      <c r="H35" s="537">
        <f t="shared" ref="H35:I35" si="7">SUM(H36)</f>
        <v>0</v>
      </c>
      <c r="I35" s="537">
        <f t="shared" si="7"/>
        <v>0</v>
      </c>
      <c r="J35" s="538">
        <f t="shared" si="2"/>
        <v>0</v>
      </c>
    </row>
    <row r="36" spans="1:11">
      <c r="B36" s="51"/>
      <c r="C36" s="82"/>
      <c r="D36" s="52" t="s">
        <v>339</v>
      </c>
      <c r="E36" s="539"/>
      <c r="F36" s="415"/>
      <c r="G36" s="415">
        <f t="shared" si="1"/>
        <v>0</v>
      </c>
      <c r="H36" s="415"/>
      <c r="I36" s="415"/>
      <c r="J36" s="415">
        <f t="shared" si="2"/>
        <v>0</v>
      </c>
    </row>
    <row r="37" spans="1:11" ht="15" customHeight="1">
      <c r="B37" s="719" t="s">
        <v>340</v>
      </c>
      <c r="C37" s="720"/>
      <c r="D37" s="721"/>
      <c r="E37" s="539"/>
      <c r="F37" s="415"/>
      <c r="G37" s="415">
        <f t="shared" si="1"/>
        <v>0</v>
      </c>
      <c r="H37" s="415"/>
      <c r="I37" s="415"/>
      <c r="J37" s="415">
        <f t="shared" si="2"/>
        <v>0</v>
      </c>
    </row>
    <row r="38" spans="1:11" ht="15" customHeight="1">
      <c r="B38" s="719" t="s">
        <v>341</v>
      </c>
      <c r="C38" s="720"/>
      <c r="D38" s="721"/>
      <c r="E38" s="539"/>
      <c r="F38" s="415"/>
      <c r="G38" s="415">
        <f t="shared" si="1"/>
        <v>0</v>
      </c>
      <c r="H38" s="415"/>
      <c r="I38" s="415"/>
      <c r="J38" s="415">
        <f t="shared" si="2"/>
        <v>0</v>
      </c>
    </row>
    <row r="39" spans="1:11" ht="15.75" customHeight="1">
      <c r="B39" s="719" t="s">
        <v>342</v>
      </c>
      <c r="C39" s="720"/>
      <c r="D39" s="721"/>
      <c r="E39" s="539"/>
      <c r="F39" s="415"/>
      <c r="G39" s="415">
        <f t="shared" si="1"/>
        <v>0</v>
      </c>
      <c r="H39" s="415"/>
      <c r="I39" s="415"/>
      <c r="J39" s="415">
        <f t="shared" si="2"/>
        <v>0</v>
      </c>
    </row>
    <row r="40" spans="1:11">
      <c r="B40" s="715" t="s">
        <v>976</v>
      </c>
      <c r="C40" s="724"/>
      <c r="D40" s="716"/>
      <c r="E40" s="539">
        <v>90000</v>
      </c>
      <c r="F40" s="415">
        <v>6118157.5999999996</v>
      </c>
      <c r="G40" s="415">
        <f t="shared" ref="G40" si="8">+E40+F40</f>
        <v>6208157.5999999996</v>
      </c>
      <c r="H40" s="415">
        <v>6367643.96</v>
      </c>
      <c r="I40" s="415">
        <v>5831563.96</v>
      </c>
      <c r="J40" s="415">
        <f t="shared" ref="J40" si="9">+G40-H40</f>
        <v>-159486.36000000034</v>
      </c>
    </row>
    <row r="41" spans="1:11" s="57" customFormat="1">
      <c r="A41" s="56"/>
      <c r="B41" s="69"/>
      <c r="C41" s="722" t="s">
        <v>210</v>
      </c>
      <c r="D41" s="723"/>
      <c r="E41" s="540">
        <f t="shared" ref="E41:J41" si="10">E15+E25+E40</f>
        <v>10384153.4</v>
      </c>
      <c r="F41" s="540">
        <f t="shared" si="10"/>
        <v>14907371.299999999</v>
      </c>
      <c r="G41" s="540">
        <f t="shared" si="10"/>
        <v>25291524.699999996</v>
      </c>
      <c r="H41" s="540">
        <f t="shared" si="10"/>
        <v>17261745.599999998</v>
      </c>
      <c r="I41" s="540">
        <f t="shared" si="10"/>
        <v>12935247.149999999</v>
      </c>
      <c r="J41" s="540">
        <f t="shared" si="10"/>
        <v>8029779.0999999996</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700" t="s">
        <v>78</v>
      </c>
      <c r="D45" s="700"/>
      <c r="E45" s="700"/>
      <c r="F45" s="700"/>
      <c r="G45" s="700"/>
      <c r="H45" s="700"/>
      <c r="I45" s="700"/>
      <c r="J45" s="700"/>
      <c r="K45" s="700"/>
    </row>
    <row r="46" spans="1:11">
      <c r="C46" s="497"/>
      <c r="D46" s="497"/>
      <c r="E46" s="497"/>
      <c r="F46" s="497"/>
      <c r="G46" s="497"/>
      <c r="H46" s="497"/>
      <c r="I46" s="497"/>
      <c r="J46" s="497"/>
      <c r="K46" s="497"/>
    </row>
    <row r="47" spans="1:11">
      <c r="C47" s="497"/>
      <c r="D47" s="497"/>
      <c r="E47" s="497"/>
      <c r="F47" s="497"/>
      <c r="G47" s="497"/>
      <c r="H47" s="497"/>
      <c r="I47" s="497"/>
      <c r="J47" s="497"/>
      <c r="K47" s="497"/>
    </row>
    <row r="48" spans="1:11">
      <c r="C48" s="497"/>
      <c r="D48" s="497"/>
      <c r="E48" s="497"/>
      <c r="F48" s="497"/>
      <c r="G48" s="497"/>
      <c r="H48" s="497"/>
      <c r="I48" s="497"/>
      <c r="J48" s="497"/>
      <c r="K48" s="497"/>
    </row>
    <row r="49" spans="3:11">
      <c r="C49" s="497"/>
      <c r="D49" s="497"/>
      <c r="E49" s="497"/>
      <c r="F49" s="497"/>
      <c r="G49" s="497"/>
      <c r="H49" s="497"/>
      <c r="I49" s="497"/>
      <c r="J49" s="497"/>
      <c r="K49" s="497"/>
    </row>
    <row r="50" spans="3:11">
      <c r="C50" s="497"/>
      <c r="D50" s="497"/>
      <c r="E50" s="497"/>
      <c r="F50" s="497"/>
      <c r="G50" s="497"/>
      <c r="H50" s="497"/>
      <c r="I50" s="497"/>
      <c r="J50" s="497"/>
      <c r="K50" s="497"/>
    </row>
    <row r="51" spans="3:11">
      <c r="C51" s="497"/>
      <c r="D51" s="497"/>
      <c r="E51" s="497"/>
      <c r="F51" s="497"/>
      <c r="G51" s="497"/>
      <c r="H51" s="497"/>
      <c r="I51" s="497"/>
      <c r="J51" s="497"/>
      <c r="K51" s="497"/>
    </row>
    <row r="52" spans="3:11">
      <c r="D52" s="291" t="s">
        <v>1005</v>
      </c>
      <c r="F52" s="509" t="s">
        <v>462</v>
      </c>
      <c r="G52" s="509"/>
      <c r="H52" s="509"/>
    </row>
    <row r="53" spans="3:11">
      <c r="D53" s="500" t="s">
        <v>977</v>
      </c>
      <c r="F53" s="611" t="s">
        <v>978</v>
      </c>
      <c r="G53" s="611"/>
      <c r="H53" s="611"/>
    </row>
    <row r="54" spans="3:11">
      <c r="D54" s="500"/>
      <c r="F54" s="500"/>
      <c r="G54" s="500"/>
      <c r="H54" s="500"/>
    </row>
    <row r="55" spans="3:11">
      <c r="D55" s="500"/>
      <c r="F55" s="500"/>
      <c r="G55" s="500"/>
      <c r="H55" s="500"/>
    </row>
    <row r="56" spans="3:11">
      <c r="D56" s="500"/>
    </row>
    <row r="57" spans="3:11">
      <c r="D57" s="291" t="s">
        <v>1006</v>
      </c>
      <c r="F57" s="291" t="s">
        <v>461</v>
      </c>
    </row>
    <row r="58" spans="3:11">
      <c r="D58" s="500" t="s">
        <v>989</v>
      </c>
      <c r="F58" s="611" t="s">
        <v>980</v>
      </c>
      <c r="G58" s="611"/>
      <c r="H58" s="611"/>
    </row>
    <row r="62" spans="3:11">
      <c r="D62" s="17" t="s">
        <v>1008</v>
      </c>
    </row>
    <row r="63" spans="3:11">
      <c r="D63" s="611" t="s">
        <v>1007</v>
      </c>
      <c r="E63" s="611"/>
      <c r="F63" s="611"/>
    </row>
  </sheetData>
  <mergeCells count="23">
    <mergeCell ref="C30:D30"/>
    <mergeCell ref="B2:J2"/>
    <mergeCell ref="B3:J3"/>
    <mergeCell ref="B4:J4"/>
    <mergeCell ref="B5:J5"/>
    <mergeCell ref="B7:D9"/>
    <mergeCell ref="E7:I7"/>
    <mergeCell ref="J7:J8"/>
    <mergeCell ref="B10:D10"/>
    <mergeCell ref="C11:D11"/>
    <mergeCell ref="C14:D14"/>
    <mergeCell ref="C23:D23"/>
    <mergeCell ref="C27:D27"/>
    <mergeCell ref="F53:H53"/>
    <mergeCell ref="F58:H58"/>
    <mergeCell ref="D63:F63"/>
    <mergeCell ref="C35:D35"/>
    <mergeCell ref="B37:D37"/>
    <mergeCell ref="B38:D38"/>
    <mergeCell ref="B39:D39"/>
    <mergeCell ref="C41:D41"/>
    <mergeCell ref="B40:D40"/>
    <mergeCell ref="C45:K45"/>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workbookViewId="0">
      <selection activeCell="B12" sqref="B12:C12"/>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v>
      </c>
      <c r="D4" s="575"/>
      <c r="E4" s="575"/>
      <c r="F4" s="575"/>
      <c r="G4" s="575"/>
      <c r="H4" s="575"/>
      <c r="I4" s="575"/>
      <c r="J4" s="162"/>
      <c r="K4" s="162"/>
    </row>
    <row r="5" spans="1:11" ht="6" customHeight="1">
      <c r="A5" s="277"/>
      <c r="B5" s="277"/>
      <c r="C5" s="166"/>
      <c r="D5" s="166"/>
      <c r="E5" s="166"/>
      <c r="F5" s="166"/>
      <c r="G5" s="166"/>
      <c r="H5" s="166"/>
      <c r="I5" s="118"/>
      <c r="J5" s="118"/>
      <c r="K5" s="118"/>
    </row>
    <row r="6" spans="1:11" ht="16.5" customHeight="1">
      <c r="A6" s="277"/>
      <c r="B6" s="124" t="s">
        <v>4</v>
      </c>
      <c r="C6" s="587" t="s">
        <v>446</v>
      </c>
      <c r="D6" s="587"/>
      <c r="E6" s="587"/>
      <c r="F6" s="587"/>
      <c r="G6" s="587"/>
      <c r="H6" s="587"/>
      <c r="I6" s="587"/>
      <c r="J6" s="587"/>
      <c r="K6" s="118"/>
    </row>
    <row r="7" spans="1:11" s="118" customFormat="1" ht="3" customHeight="1">
      <c r="A7" s="277"/>
      <c r="B7" s="165"/>
      <c r="C7" s="165"/>
      <c r="D7" s="165"/>
      <c r="E7" s="165"/>
      <c r="F7" s="166"/>
      <c r="G7" s="160"/>
      <c r="H7" s="160"/>
    </row>
    <row r="8" spans="1:11" s="118" customFormat="1" ht="3" customHeight="1">
      <c r="A8" s="167"/>
      <c r="B8" s="167"/>
      <c r="C8" s="167"/>
      <c r="D8" s="168"/>
      <c r="E8" s="168"/>
      <c r="F8" s="169"/>
      <c r="G8" s="160"/>
      <c r="H8" s="160"/>
    </row>
    <row r="9" spans="1:11" s="313" customFormat="1" ht="20.100000000000001" customHeight="1">
      <c r="A9" s="312"/>
      <c r="B9" s="594" t="s">
        <v>76</v>
      </c>
      <c r="C9" s="594"/>
      <c r="D9" s="171" t="s">
        <v>1015</v>
      </c>
      <c r="E9" s="171" t="s">
        <v>1083</v>
      </c>
      <c r="F9" s="279"/>
      <c r="G9" s="594" t="s">
        <v>76</v>
      </c>
      <c r="H9" s="594"/>
      <c r="I9" s="171" t="s">
        <v>1015</v>
      </c>
      <c r="J9" s="171" t="s">
        <v>1083</v>
      </c>
      <c r="K9" s="173"/>
    </row>
    <row r="10" spans="1:11" s="118" customFormat="1" ht="3" customHeight="1">
      <c r="A10" s="174"/>
      <c r="B10" s="175"/>
      <c r="C10" s="175"/>
      <c r="D10" s="176"/>
      <c r="E10" s="176"/>
      <c r="F10" s="160"/>
      <c r="G10" s="160"/>
      <c r="H10" s="160"/>
      <c r="K10" s="132"/>
    </row>
    <row r="11" spans="1:11" s="206" customFormat="1" ht="12">
      <c r="A11" s="314"/>
      <c r="B11" s="596" t="s">
        <v>81</v>
      </c>
      <c r="C11" s="596"/>
      <c r="D11" s="359">
        <v>15231417.789999999</v>
      </c>
      <c r="E11" s="359">
        <v>33223719.48</v>
      </c>
      <c r="F11" s="119"/>
      <c r="G11" s="596" t="s">
        <v>82</v>
      </c>
      <c r="H11" s="596"/>
      <c r="I11" s="359">
        <f>SUM(I12:I14)</f>
        <v>17034490.419999998</v>
      </c>
      <c r="J11" s="359">
        <f>SUM(J12:J14)</f>
        <v>15276976.9</v>
      </c>
      <c r="K11" s="315"/>
    </row>
    <row r="12" spans="1:11" ht="12">
      <c r="A12" s="181"/>
      <c r="B12" s="583" t="s">
        <v>433</v>
      </c>
      <c r="C12" s="583"/>
      <c r="D12" s="359">
        <v>6305849.5</v>
      </c>
      <c r="E12" s="359">
        <v>26273399.66</v>
      </c>
      <c r="F12" s="119"/>
      <c r="G12" s="596" t="s">
        <v>438</v>
      </c>
      <c r="H12" s="596"/>
      <c r="I12" s="359">
        <f>SUM(I13:I15)</f>
        <v>9810629.9299999997</v>
      </c>
      <c r="J12" s="359">
        <f>SUM(J13:J15)</f>
        <v>8758454.7400000002</v>
      </c>
      <c r="K12" s="205"/>
    </row>
    <row r="13" spans="1:11">
      <c r="A13" s="179"/>
      <c r="B13" s="595" t="s">
        <v>83</v>
      </c>
      <c r="C13" s="595"/>
      <c r="D13" s="360">
        <v>597270.78</v>
      </c>
      <c r="E13" s="360">
        <v>709641</v>
      </c>
      <c r="F13" s="119"/>
      <c r="G13" s="595" t="s">
        <v>84</v>
      </c>
      <c r="H13" s="595"/>
      <c r="I13" s="360">
        <v>6352635.75</v>
      </c>
      <c r="J13" s="360">
        <v>5716041</v>
      </c>
      <c r="K13" s="205"/>
    </row>
    <row r="14" spans="1:11">
      <c r="A14" s="179"/>
      <c r="B14" s="595" t="s">
        <v>85</v>
      </c>
      <c r="C14" s="595"/>
      <c r="D14" s="360">
        <v>0</v>
      </c>
      <c r="E14" s="360">
        <v>0</v>
      </c>
      <c r="F14" s="119"/>
      <c r="G14" s="595" t="s">
        <v>86</v>
      </c>
      <c r="H14" s="595"/>
      <c r="I14" s="360">
        <v>871224.74</v>
      </c>
      <c r="J14" s="360">
        <v>802481.16</v>
      </c>
      <c r="K14" s="205"/>
    </row>
    <row r="15" spans="1:11" ht="12" customHeight="1">
      <c r="A15" s="179"/>
      <c r="B15" s="595" t="s">
        <v>87</v>
      </c>
      <c r="C15" s="595"/>
      <c r="D15" s="360">
        <v>0</v>
      </c>
      <c r="E15" s="360">
        <v>0</v>
      </c>
      <c r="F15" s="119"/>
      <c r="G15" s="595" t="s">
        <v>88</v>
      </c>
      <c r="H15" s="595"/>
      <c r="I15" s="360">
        <v>2586769.44</v>
      </c>
      <c r="J15" s="360">
        <v>2239932.58</v>
      </c>
      <c r="K15" s="205"/>
    </row>
    <row r="16" spans="1:11" ht="12">
      <c r="A16" s="179"/>
      <c r="B16" s="595" t="s">
        <v>89</v>
      </c>
      <c r="C16" s="595"/>
      <c r="D16" s="360">
        <v>5436370.3700000001</v>
      </c>
      <c r="E16" s="360">
        <v>62857</v>
      </c>
      <c r="F16" s="119"/>
      <c r="G16" s="137"/>
      <c r="H16" s="135"/>
      <c r="I16" s="361"/>
      <c r="J16" s="361"/>
      <c r="K16" s="205"/>
    </row>
    <row r="17" spans="1:11" ht="12">
      <c r="A17" s="179"/>
      <c r="B17" s="595" t="s">
        <v>90</v>
      </c>
      <c r="C17" s="595"/>
      <c r="D17" s="360">
        <v>4721.7</v>
      </c>
      <c r="E17" s="360">
        <v>27139.42</v>
      </c>
      <c r="F17" s="119"/>
      <c r="G17" s="596" t="s">
        <v>172</v>
      </c>
      <c r="H17" s="596"/>
      <c r="I17" s="359">
        <f>SUM(I18:I26)</f>
        <v>1550718.92</v>
      </c>
      <c r="J17" s="359">
        <f>SUM(J18:J26)</f>
        <v>1304806.8</v>
      </c>
      <c r="K17" s="205"/>
    </row>
    <row r="18" spans="1:11">
      <c r="A18" s="179"/>
      <c r="B18" s="595" t="s">
        <v>91</v>
      </c>
      <c r="C18" s="595"/>
      <c r="D18" s="360">
        <v>243907.55</v>
      </c>
      <c r="E18" s="360">
        <v>25473762.239999998</v>
      </c>
      <c r="F18" s="119"/>
      <c r="G18" s="595" t="s">
        <v>92</v>
      </c>
      <c r="H18" s="595"/>
      <c r="I18" s="360"/>
      <c r="J18" s="360"/>
      <c r="K18" s="205"/>
    </row>
    <row r="19" spans="1:11">
      <c r="A19" s="179"/>
      <c r="B19" s="595" t="s">
        <v>93</v>
      </c>
      <c r="C19" s="595"/>
      <c r="D19" s="360">
        <v>0</v>
      </c>
      <c r="E19" s="360">
        <v>0</v>
      </c>
      <c r="F19" s="119"/>
      <c r="G19" s="595" t="s">
        <v>94</v>
      </c>
      <c r="H19" s="595"/>
      <c r="I19" s="360"/>
      <c r="J19" s="360"/>
      <c r="K19" s="205"/>
    </row>
    <row r="20" spans="1:11" ht="52.5" customHeight="1">
      <c r="A20" s="179"/>
      <c r="B20" s="597" t="s">
        <v>95</v>
      </c>
      <c r="C20" s="597"/>
      <c r="D20" s="360">
        <v>26090.7</v>
      </c>
      <c r="E20" s="360">
        <v>0</v>
      </c>
      <c r="F20" s="119"/>
      <c r="G20" s="595" t="s">
        <v>96</v>
      </c>
      <c r="H20" s="595"/>
      <c r="I20" s="360">
        <v>983.46</v>
      </c>
      <c r="J20" s="360">
        <v>382.55</v>
      </c>
      <c r="K20" s="205"/>
    </row>
    <row r="21" spans="1:11" ht="12">
      <c r="A21" s="181"/>
      <c r="B21" s="137"/>
      <c r="C21" s="135"/>
      <c r="D21" s="361"/>
      <c r="E21" s="361"/>
      <c r="F21" s="119"/>
      <c r="G21" s="595" t="s">
        <v>97</v>
      </c>
      <c r="H21" s="595"/>
      <c r="I21" s="360">
        <v>1473729.59</v>
      </c>
      <c r="J21" s="360">
        <v>1232998.95</v>
      </c>
      <c r="K21" s="205"/>
    </row>
    <row r="22" spans="1:11" ht="29.25" customHeight="1">
      <c r="A22" s="181"/>
      <c r="B22" s="583" t="s">
        <v>98</v>
      </c>
      <c r="C22" s="583"/>
      <c r="D22" s="359">
        <v>8925568.2899999991</v>
      </c>
      <c r="E22" s="359">
        <v>6950319.8200000003</v>
      </c>
      <c r="F22" s="119"/>
      <c r="G22" s="595" t="s">
        <v>99</v>
      </c>
      <c r="H22" s="595"/>
      <c r="I22" s="360">
        <v>0</v>
      </c>
      <c r="J22" s="360">
        <v>0</v>
      </c>
      <c r="K22" s="205"/>
    </row>
    <row r="23" spans="1:11">
      <c r="A23" s="179"/>
      <c r="B23" s="595" t="s">
        <v>434</v>
      </c>
      <c r="C23" s="595"/>
      <c r="D23" s="362">
        <v>8925568.2899999991</v>
      </c>
      <c r="E23" s="362">
        <v>6950319.8200000003</v>
      </c>
      <c r="F23" s="119"/>
      <c r="G23" s="595" t="s">
        <v>101</v>
      </c>
      <c r="H23" s="595"/>
      <c r="I23" s="360">
        <v>0</v>
      </c>
      <c r="J23" s="360">
        <v>0</v>
      </c>
      <c r="K23" s="205"/>
    </row>
    <row r="24" spans="1:11" ht="23.25" customHeight="1">
      <c r="A24" s="179"/>
      <c r="B24" s="595" t="s">
        <v>435</v>
      </c>
      <c r="C24" s="595"/>
      <c r="D24" s="360"/>
      <c r="E24" s="360">
        <v>0</v>
      </c>
      <c r="F24" s="119"/>
      <c r="G24" s="595" t="s">
        <v>102</v>
      </c>
      <c r="H24" s="595"/>
      <c r="I24" s="360">
        <v>0</v>
      </c>
      <c r="J24" s="360">
        <v>0</v>
      </c>
      <c r="K24" s="205"/>
    </row>
    <row r="25" spans="1:11" ht="12">
      <c r="A25" s="181"/>
      <c r="B25" s="137"/>
      <c r="C25" s="135"/>
      <c r="D25" s="361"/>
      <c r="E25" s="361"/>
      <c r="F25" s="119"/>
      <c r="G25" s="595" t="s">
        <v>103</v>
      </c>
      <c r="H25" s="595"/>
      <c r="I25" s="360">
        <v>76005.87</v>
      </c>
      <c r="J25" s="360">
        <v>71425.3</v>
      </c>
      <c r="K25" s="205"/>
    </row>
    <row r="26" spans="1:11" ht="12">
      <c r="A26" s="179"/>
      <c r="B26" s="583" t="s">
        <v>104</v>
      </c>
      <c r="C26" s="583"/>
      <c r="D26" s="359">
        <f>SUM(D27:D31)</f>
        <v>0</v>
      </c>
      <c r="E26" s="359">
        <f>SUM(E27:E31)</f>
        <v>0</v>
      </c>
      <c r="F26" s="119"/>
      <c r="G26" s="595" t="s">
        <v>105</v>
      </c>
      <c r="H26" s="595"/>
      <c r="I26" s="360">
        <v>0</v>
      </c>
      <c r="J26" s="360">
        <v>0</v>
      </c>
      <c r="K26" s="205"/>
    </row>
    <row r="27" spans="1:11" ht="12">
      <c r="A27" s="179"/>
      <c r="B27" s="595" t="s">
        <v>436</v>
      </c>
      <c r="C27" s="595"/>
      <c r="D27" s="360"/>
      <c r="E27" s="360"/>
      <c r="F27" s="119"/>
      <c r="G27" s="137"/>
      <c r="H27" s="135"/>
      <c r="I27" s="361"/>
      <c r="J27" s="361"/>
      <c r="K27" s="205"/>
    </row>
    <row r="28" spans="1:11" ht="12">
      <c r="A28" s="179"/>
      <c r="B28" s="595" t="s">
        <v>106</v>
      </c>
      <c r="C28" s="595"/>
      <c r="D28" s="360">
        <v>0</v>
      </c>
      <c r="E28" s="360">
        <v>0</v>
      </c>
      <c r="F28" s="119"/>
      <c r="G28" s="583" t="s">
        <v>100</v>
      </c>
      <c r="H28" s="583"/>
      <c r="I28" s="359">
        <f>SUM(I29:I31)</f>
        <v>0</v>
      </c>
      <c r="J28" s="359">
        <f>SUM(J29:J31)</f>
        <v>0</v>
      </c>
      <c r="K28" s="205"/>
    </row>
    <row r="29" spans="1:11" ht="26.25" customHeight="1">
      <c r="A29" s="179"/>
      <c r="B29" s="597" t="s">
        <v>107</v>
      </c>
      <c r="C29" s="597"/>
      <c r="D29" s="360">
        <v>0</v>
      </c>
      <c r="E29" s="360">
        <v>0</v>
      </c>
      <c r="F29" s="119"/>
      <c r="G29" s="595" t="s">
        <v>108</v>
      </c>
      <c r="H29" s="595"/>
      <c r="I29" s="360">
        <v>0</v>
      </c>
      <c r="J29" s="360">
        <v>0</v>
      </c>
      <c r="K29" s="205"/>
    </row>
    <row r="30" spans="1:11">
      <c r="A30" s="179"/>
      <c r="B30" s="595" t="s">
        <v>109</v>
      </c>
      <c r="C30" s="595"/>
      <c r="D30" s="360">
        <v>0</v>
      </c>
      <c r="E30" s="360">
        <v>0</v>
      </c>
      <c r="F30" s="119"/>
      <c r="G30" s="595" t="s">
        <v>50</v>
      </c>
      <c r="H30" s="595"/>
      <c r="I30" s="360">
        <v>0</v>
      </c>
      <c r="J30" s="360">
        <v>0</v>
      </c>
      <c r="K30" s="205"/>
    </row>
    <row r="31" spans="1:11">
      <c r="A31" s="179"/>
      <c r="B31" s="595" t="s">
        <v>437</v>
      </c>
      <c r="C31" s="595"/>
      <c r="D31" s="360"/>
      <c r="E31" s="360">
        <v>0</v>
      </c>
      <c r="F31" s="119"/>
      <c r="G31" s="595" t="s">
        <v>110</v>
      </c>
      <c r="H31" s="595"/>
      <c r="I31" s="360">
        <v>0</v>
      </c>
      <c r="J31" s="360">
        <v>0</v>
      </c>
      <c r="K31" s="205"/>
    </row>
    <row r="32" spans="1:11" ht="12">
      <c r="A32" s="181"/>
      <c r="B32" s="137"/>
      <c r="C32" s="141"/>
      <c r="D32" s="363"/>
      <c r="E32" s="363"/>
      <c r="F32" s="119"/>
      <c r="G32" s="137"/>
      <c r="H32" s="135"/>
      <c r="I32" s="361"/>
      <c r="J32" s="361"/>
      <c r="K32" s="205"/>
    </row>
    <row r="33" spans="1:11" ht="12">
      <c r="A33" s="316"/>
      <c r="B33" s="584" t="s">
        <v>111</v>
      </c>
      <c r="C33" s="584"/>
      <c r="D33" s="364">
        <f>D12+D22+D26</f>
        <v>15231417.789999999</v>
      </c>
      <c r="E33" s="364">
        <f>E12+E22+E26</f>
        <v>33223719.48</v>
      </c>
      <c r="F33" s="317"/>
      <c r="G33" s="596" t="s">
        <v>112</v>
      </c>
      <c r="H33" s="596"/>
      <c r="I33" s="365">
        <f>SUM(I34:I38)</f>
        <v>0</v>
      </c>
      <c r="J33" s="365">
        <f>SUM(J34:J38)</f>
        <v>0</v>
      </c>
      <c r="K33" s="205"/>
    </row>
    <row r="34" spans="1:11" ht="12">
      <c r="A34" s="181"/>
      <c r="B34" s="584"/>
      <c r="C34" s="584"/>
      <c r="D34" s="138"/>
      <c r="E34" s="138"/>
      <c r="F34" s="119"/>
      <c r="G34" s="595" t="s">
        <v>113</v>
      </c>
      <c r="H34" s="595"/>
      <c r="I34" s="360">
        <v>0</v>
      </c>
      <c r="J34" s="360">
        <v>0</v>
      </c>
      <c r="K34" s="205"/>
    </row>
    <row r="35" spans="1:11">
      <c r="A35" s="318"/>
      <c r="B35" s="119"/>
      <c r="C35" s="119"/>
      <c r="D35" s="119"/>
      <c r="E35" s="119"/>
      <c r="F35" s="119"/>
      <c r="G35" s="595" t="s">
        <v>114</v>
      </c>
      <c r="H35" s="595"/>
      <c r="I35" s="360">
        <v>0</v>
      </c>
      <c r="J35" s="360">
        <v>0</v>
      </c>
      <c r="K35" s="205"/>
    </row>
    <row r="36" spans="1:11">
      <c r="A36" s="318"/>
      <c r="B36" s="119"/>
      <c r="C36" s="119"/>
      <c r="D36" s="119"/>
      <c r="E36" s="119"/>
      <c r="F36" s="119"/>
      <c r="G36" s="595" t="s">
        <v>115</v>
      </c>
      <c r="H36" s="595"/>
      <c r="I36" s="360">
        <v>0</v>
      </c>
      <c r="J36" s="360">
        <v>0</v>
      </c>
      <c r="K36" s="205"/>
    </row>
    <row r="37" spans="1:11">
      <c r="A37" s="318"/>
      <c r="B37" s="119"/>
      <c r="C37" s="119"/>
      <c r="D37" s="119"/>
      <c r="E37" s="119"/>
      <c r="F37" s="119"/>
      <c r="G37" s="595" t="s">
        <v>116</v>
      </c>
      <c r="H37" s="595"/>
      <c r="I37" s="360">
        <v>0</v>
      </c>
      <c r="J37" s="360">
        <v>0</v>
      </c>
      <c r="K37" s="205"/>
    </row>
    <row r="38" spans="1:11">
      <c r="A38" s="318"/>
      <c r="B38" s="119"/>
      <c r="C38" s="119"/>
      <c r="D38" s="119"/>
      <c r="E38" s="119"/>
      <c r="F38" s="119"/>
      <c r="G38" s="595" t="s">
        <v>117</v>
      </c>
      <c r="H38" s="595"/>
      <c r="I38" s="360">
        <v>0</v>
      </c>
      <c r="J38" s="360">
        <v>0</v>
      </c>
      <c r="K38" s="205"/>
    </row>
    <row r="39" spans="1:11" ht="12">
      <c r="A39" s="318"/>
      <c r="B39" s="119"/>
      <c r="C39" s="119"/>
      <c r="D39" s="119"/>
      <c r="E39" s="119"/>
      <c r="F39" s="119"/>
      <c r="G39" s="137"/>
      <c r="H39" s="135"/>
      <c r="I39" s="361"/>
      <c r="J39" s="361"/>
      <c r="K39" s="205"/>
    </row>
    <row r="40" spans="1:11" ht="12">
      <c r="A40" s="318"/>
      <c r="B40" s="119"/>
      <c r="C40" s="119"/>
      <c r="D40" s="119"/>
      <c r="E40" s="119"/>
      <c r="F40" s="119"/>
      <c r="G40" s="583" t="s">
        <v>439</v>
      </c>
      <c r="H40" s="583"/>
      <c r="I40" s="365">
        <f>SUM(I41:I46)</f>
        <v>0</v>
      </c>
      <c r="J40" s="365">
        <f>SUM(J41:J46)</f>
        <v>0</v>
      </c>
      <c r="K40" s="205"/>
    </row>
    <row r="41" spans="1:11" ht="26.25" customHeight="1">
      <c r="A41" s="318"/>
      <c r="B41" s="119"/>
      <c r="C41" s="119"/>
      <c r="D41" s="119"/>
      <c r="E41" s="119"/>
      <c r="F41" s="119"/>
      <c r="G41" s="597" t="s">
        <v>118</v>
      </c>
      <c r="H41" s="597"/>
      <c r="I41" s="360">
        <v>0</v>
      </c>
      <c r="J41" s="360">
        <v>0</v>
      </c>
      <c r="K41" s="205"/>
    </row>
    <row r="42" spans="1:11">
      <c r="A42" s="318"/>
      <c r="B42" s="119"/>
      <c r="C42" s="119"/>
      <c r="D42" s="119"/>
      <c r="E42" s="119"/>
      <c r="F42" s="119"/>
      <c r="G42" s="595" t="s">
        <v>119</v>
      </c>
      <c r="H42" s="595"/>
      <c r="I42" s="360">
        <v>0</v>
      </c>
      <c r="J42" s="360">
        <v>0</v>
      </c>
      <c r="K42" s="205"/>
    </row>
    <row r="43" spans="1:11" ht="12" customHeight="1">
      <c r="A43" s="318"/>
      <c r="B43" s="119"/>
      <c r="C43" s="119"/>
      <c r="D43" s="119"/>
      <c r="E43" s="119"/>
      <c r="F43" s="119"/>
      <c r="G43" s="595" t="s">
        <v>120</v>
      </c>
      <c r="H43" s="595"/>
      <c r="I43" s="360">
        <v>0</v>
      </c>
      <c r="J43" s="360">
        <v>0</v>
      </c>
      <c r="K43" s="205"/>
    </row>
    <row r="44" spans="1:11" ht="25.5" customHeight="1">
      <c r="A44" s="318"/>
      <c r="B44" s="119"/>
      <c r="C44" s="119"/>
      <c r="D44" s="119"/>
      <c r="E44" s="119"/>
      <c r="F44" s="119"/>
      <c r="G44" s="597" t="s">
        <v>173</v>
      </c>
      <c r="H44" s="597"/>
      <c r="I44" s="360">
        <v>0</v>
      </c>
      <c r="J44" s="360">
        <v>0</v>
      </c>
      <c r="K44" s="205"/>
    </row>
    <row r="45" spans="1:11">
      <c r="A45" s="318"/>
      <c r="B45" s="119"/>
      <c r="C45" s="119"/>
      <c r="D45" s="119"/>
      <c r="E45" s="119"/>
      <c r="F45" s="119"/>
      <c r="G45" s="595" t="s">
        <v>121</v>
      </c>
      <c r="H45" s="595"/>
      <c r="I45" s="360">
        <v>0</v>
      </c>
      <c r="J45" s="360">
        <v>0</v>
      </c>
      <c r="K45" s="205"/>
    </row>
    <row r="46" spans="1:11">
      <c r="A46" s="318"/>
      <c r="B46" s="119"/>
      <c r="C46" s="119"/>
      <c r="D46" s="119"/>
      <c r="E46" s="119"/>
      <c r="F46" s="119"/>
      <c r="G46" s="595" t="s">
        <v>122</v>
      </c>
      <c r="H46" s="595"/>
      <c r="I46" s="360">
        <v>0</v>
      </c>
      <c r="J46" s="360"/>
      <c r="K46" s="205"/>
    </row>
    <row r="47" spans="1:11" ht="12">
      <c r="A47" s="318"/>
      <c r="B47" s="119"/>
      <c r="C47" s="119"/>
      <c r="D47" s="119"/>
      <c r="E47" s="119"/>
      <c r="F47" s="119"/>
      <c r="G47" s="137"/>
      <c r="H47" s="135"/>
      <c r="I47" s="361"/>
      <c r="J47" s="361"/>
      <c r="K47" s="205"/>
    </row>
    <row r="48" spans="1:11" ht="12">
      <c r="A48" s="318"/>
      <c r="B48" s="119"/>
      <c r="C48" s="119"/>
      <c r="D48" s="119"/>
      <c r="E48" s="119"/>
      <c r="F48" s="119"/>
      <c r="G48" s="583" t="s">
        <v>123</v>
      </c>
      <c r="H48" s="583"/>
      <c r="I48" s="365">
        <f>SUM(I49)</f>
        <v>0</v>
      </c>
      <c r="J48" s="365">
        <f>SUM(J49)</f>
        <v>0</v>
      </c>
      <c r="K48" s="205"/>
    </row>
    <row r="49" spans="1:11">
      <c r="A49" s="318"/>
      <c r="B49" s="119"/>
      <c r="C49" s="119"/>
      <c r="D49" s="119"/>
      <c r="E49" s="119"/>
      <c r="F49" s="119"/>
      <c r="G49" s="595" t="s">
        <v>124</v>
      </c>
      <c r="H49" s="595"/>
      <c r="I49" s="360">
        <v>0</v>
      </c>
      <c r="J49" s="360">
        <v>0</v>
      </c>
      <c r="K49" s="205"/>
    </row>
    <row r="50" spans="1:11" ht="12">
      <c r="A50" s="318"/>
      <c r="B50" s="119"/>
      <c r="C50" s="119"/>
      <c r="D50" s="119"/>
      <c r="E50" s="119"/>
      <c r="F50" s="119"/>
      <c r="G50" s="137"/>
      <c r="H50" s="135"/>
      <c r="I50" s="361"/>
      <c r="J50" s="361"/>
      <c r="K50" s="205"/>
    </row>
    <row r="51" spans="1:11">
      <c r="A51" s="318"/>
      <c r="B51" s="119"/>
      <c r="C51" s="119"/>
      <c r="D51" s="119"/>
      <c r="E51" s="119"/>
      <c r="F51" s="119"/>
      <c r="G51" s="584" t="s">
        <v>125</v>
      </c>
      <c r="H51" s="584"/>
      <c r="I51" s="366">
        <f>I12+I17+I28+I33+I40+I48</f>
        <v>11361348.85</v>
      </c>
      <c r="J51" s="366">
        <f>J12+J17+J28+J33+J40+J48</f>
        <v>10063261.540000001</v>
      </c>
      <c r="K51" s="319"/>
    </row>
    <row r="52" spans="1:11">
      <c r="A52" s="318"/>
      <c r="B52" s="119"/>
      <c r="C52" s="119"/>
      <c r="D52" s="119"/>
      <c r="E52" s="119"/>
      <c r="F52" s="119"/>
      <c r="G52" s="140"/>
      <c r="H52" s="140"/>
      <c r="I52" s="361"/>
      <c r="J52" s="361"/>
      <c r="K52" s="319"/>
    </row>
    <row r="53" spans="1:11">
      <c r="A53" s="318"/>
      <c r="B53" s="119"/>
      <c r="C53" s="119"/>
      <c r="D53" s="119"/>
      <c r="E53" s="119"/>
      <c r="F53" s="119"/>
      <c r="G53" s="599" t="s">
        <v>126</v>
      </c>
      <c r="H53" s="599"/>
      <c r="I53" s="366">
        <f>D33-I51</f>
        <v>3870068.9399999995</v>
      </c>
      <c r="J53" s="366">
        <f>E33-J51</f>
        <v>23160457.939999998</v>
      </c>
      <c r="K53" s="319"/>
    </row>
    <row r="54" spans="1:11" ht="6" customHeight="1">
      <c r="A54" s="320"/>
      <c r="B54" s="152"/>
      <c r="C54" s="152"/>
      <c r="D54" s="152"/>
      <c r="E54" s="152"/>
      <c r="F54" s="152"/>
      <c r="G54" s="321"/>
      <c r="H54" s="321"/>
      <c r="I54" s="152"/>
      <c r="J54" s="152"/>
      <c r="K54" s="148"/>
    </row>
    <row r="55" spans="1:11" ht="6" customHeight="1">
      <c r="A55" s="118"/>
      <c r="B55" s="118"/>
      <c r="C55" s="118"/>
      <c r="D55" s="118"/>
      <c r="E55" s="118"/>
      <c r="F55" s="118"/>
      <c r="G55" s="160"/>
      <c r="H55" s="160"/>
      <c r="I55" s="118"/>
      <c r="J55" s="118"/>
      <c r="K55" s="118"/>
    </row>
    <row r="56" spans="1:11" ht="6" customHeight="1">
      <c r="A56" s="152"/>
      <c r="B56" s="153"/>
      <c r="C56" s="154"/>
      <c r="D56" s="155"/>
      <c r="E56" s="155"/>
      <c r="F56" s="152"/>
      <c r="G56" s="156"/>
      <c r="H56" s="322"/>
      <c r="I56" s="155"/>
      <c r="J56" s="155"/>
      <c r="K56" s="152"/>
    </row>
    <row r="57" spans="1:11" ht="6" customHeight="1">
      <c r="A57" s="118"/>
      <c r="B57" s="135"/>
      <c r="C57" s="149"/>
      <c r="D57" s="150"/>
      <c r="E57" s="150"/>
      <c r="F57" s="118"/>
      <c r="G57" s="151"/>
      <c r="H57" s="323"/>
      <c r="I57" s="150"/>
      <c r="J57" s="150"/>
      <c r="K57" s="118"/>
    </row>
    <row r="58" spans="1:11" ht="15" customHeight="1">
      <c r="B58" s="585" t="s">
        <v>78</v>
      </c>
      <c r="C58" s="585"/>
      <c r="D58" s="585"/>
      <c r="E58" s="585"/>
      <c r="F58" s="585"/>
      <c r="G58" s="585"/>
      <c r="H58" s="585"/>
      <c r="I58" s="585"/>
      <c r="J58" s="585"/>
    </row>
    <row r="59" spans="1:11" ht="9.75" customHeight="1">
      <c r="B59" s="135"/>
      <c r="C59" s="149"/>
      <c r="D59" s="150"/>
      <c r="E59" s="150"/>
      <c r="G59" s="151"/>
      <c r="H59" s="149"/>
      <c r="I59" s="150"/>
      <c r="J59" s="150"/>
    </row>
    <row r="60" spans="1:11" s="101" customFormat="1" ht="25.5" customHeight="1">
      <c r="A60" s="227"/>
      <c r="B60" s="600"/>
      <c r="C60" s="600"/>
      <c r="D60" s="241"/>
      <c r="E60" s="109" t="s">
        <v>1065</v>
      </c>
      <c r="F60" s="191"/>
      <c r="G60" s="191"/>
      <c r="H60" s="241"/>
      <c r="I60" s="241"/>
    </row>
    <row r="61" spans="1:11" customFormat="1" ht="14.4">
      <c r="A61" s="114" t="s">
        <v>1069</v>
      </c>
      <c r="B61" s="114"/>
      <c r="C61" s="241"/>
      <c r="D61" s="241"/>
      <c r="E61" s="114"/>
      <c r="F61" s="114"/>
      <c r="G61" s="17"/>
    </row>
    <row r="62" spans="1:11" ht="14.1" customHeight="1">
      <c r="B62" s="157"/>
      <c r="C62" s="598"/>
      <c r="D62" s="598"/>
      <c r="E62" s="158"/>
      <c r="F62" s="158"/>
      <c r="G62" s="598"/>
      <c r="H62" s="598"/>
      <c r="I62" s="136"/>
      <c r="J62" s="150"/>
    </row>
    <row r="63" spans="1:11" ht="9.9" customHeight="1">
      <c r="D63" s="115"/>
    </row>
    <row r="64" spans="1:11">
      <c r="B64" s="574"/>
      <c r="C64" s="574"/>
      <c r="D64" s="491"/>
      <c r="E64" s="514" t="s">
        <v>1003</v>
      </c>
      <c r="F64" s="514"/>
      <c r="G64" s="118"/>
      <c r="H64" s="92"/>
    </row>
    <row r="65" spans="1:8" customFormat="1" ht="14.4">
      <c r="A65" s="91" t="s">
        <v>1070</v>
      </c>
      <c r="B65" s="17"/>
      <c r="C65" s="17"/>
      <c r="D65" s="17"/>
      <c r="E65" s="17"/>
      <c r="F65" s="17"/>
      <c r="G65" s="17"/>
    </row>
    <row r="69" spans="1:8">
      <c r="A69" s="514" t="s">
        <v>1071</v>
      </c>
      <c r="B69" s="514"/>
      <c r="C69" s="118"/>
      <c r="D69" s="498"/>
      <c r="G69" s="92"/>
      <c r="H69" s="92"/>
    </row>
    <row r="70" spans="1:8" s="517" customFormat="1" ht="14.4">
      <c r="A70" s="515" t="s">
        <v>1072</v>
      </c>
      <c r="B70" s="516"/>
      <c r="C70" s="516"/>
      <c r="D70" s="516"/>
      <c r="E70" s="516"/>
      <c r="F70" s="516"/>
      <c r="G70" s="516"/>
    </row>
  </sheetData>
  <sheetProtection formatCells="0" selectLockedCells="1"/>
  <mergeCells count="69">
    <mergeCell ref="C62:D62"/>
    <mergeCell ref="G62:H62"/>
    <mergeCell ref="G53:H53"/>
    <mergeCell ref="B58:J58"/>
    <mergeCell ref="B60:C60"/>
    <mergeCell ref="G51:H51"/>
    <mergeCell ref="G37:H37"/>
    <mergeCell ref="G38:H38"/>
    <mergeCell ref="G40:H40"/>
    <mergeCell ref="G41:H41"/>
    <mergeCell ref="G42:H42"/>
    <mergeCell ref="G43:H43"/>
    <mergeCell ref="G44:H44"/>
    <mergeCell ref="G45:H45"/>
    <mergeCell ref="G46:H46"/>
    <mergeCell ref="G48:H48"/>
    <mergeCell ref="G49:H49"/>
    <mergeCell ref="G36:H36"/>
    <mergeCell ref="B29:C29"/>
    <mergeCell ref="G29:H29"/>
    <mergeCell ref="B30:C30"/>
    <mergeCell ref="G30:H30"/>
    <mergeCell ref="B31:C31"/>
    <mergeCell ref="G31:H31"/>
    <mergeCell ref="B33:C33"/>
    <mergeCell ref="G33:H33"/>
    <mergeCell ref="B34:C34"/>
    <mergeCell ref="G34:H34"/>
    <mergeCell ref="G35:H35"/>
    <mergeCell ref="G25:H25"/>
    <mergeCell ref="B26:C26"/>
    <mergeCell ref="G26:H26"/>
    <mergeCell ref="B27:C27"/>
    <mergeCell ref="B28:C28"/>
    <mergeCell ref="G28:H28"/>
    <mergeCell ref="B24:C24"/>
    <mergeCell ref="G24:H24"/>
    <mergeCell ref="B18:C18"/>
    <mergeCell ref="G18:H18"/>
    <mergeCell ref="B19:C19"/>
    <mergeCell ref="G19:H19"/>
    <mergeCell ref="B20:C20"/>
    <mergeCell ref="G20:H20"/>
    <mergeCell ref="G21:H21"/>
    <mergeCell ref="B22:C22"/>
    <mergeCell ref="G22:H22"/>
    <mergeCell ref="B23:C23"/>
    <mergeCell ref="G23:H23"/>
    <mergeCell ref="C1:I1"/>
    <mergeCell ref="C2:I2"/>
    <mergeCell ref="C3:I3"/>
    <mergeCell ref="C4:I4"/>
    <mergeCell ref="C6:J6"/>
    <mergeCell ref="B64:C64"/>
    <mergeCell ref="B9:C9"/>
    <mergeCell ref="G9:H9"/>
    <mergeCell ref="B17:C17"/>
    <mergeCell ref="G17:H17"/>
    <mergeCell ref="B11:C11"/>
    <mergeCell ref="G11:H11"/>
    <mergeCell ref="B12:C12"/>
    <mergeCell ref="G12:H12"/>
    <mergeCell ref="B13:C13"/>
    <mergeCell ref="G13:H13"/>
    <mergeCell ref="B14:C14"/>
    <mergeCell ref="G14:H14"/>
    <mergeCell ref="B15:C15"/>
    <mergeCell ref="G15:H15"/>
    <mergeCell ref="B16:C16"/>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3"/>
  <sheetViews>
    <sheetView workbookViewId="0">
      <selection activeCell="F8" sqref="F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35" t="s">
        <v>1016</v>
      </c>
      <c r="B1" s="736"/>
      <c r="C1" s="737"/>
      <c r="G1" s="72"/>
      <c r="H1" s="72"/>
      <c r="I1" s="72"/>
      <c r="J1" s="72"/>
      <c r="K1" s="72"/>
      <c r="L1" s="72"/>
    </row>
    <row r="2" spans="1:12" ht="24.75" customHeight="1">
      <c r="A2" s="738" t="s">
        <v>446</v>
      </c>
      <c r="B2" s="739"/>
      <c r="C2" s="740"/>
      <c r="G2" s="72"/>
      <c r="H2" s="72"/>
      <c r="I2" s="72"/>
      <c r="J2" s="72"/>
      <c r="K2" s="72"/>
      <c r="L2" s="72"/>
    </row>
    <row r="3" spans="1:12" ht="24.75" customHeight="1" thickBot="1">
      <c r="A3" s="731" t="s">
        <v>413</v>
      </c>
      <c r="B3" s="732"/>
      <c r="C3" s="733"/>
      <c r="G3" s="72"/>
      <c r="H3" s="72"/>
      <c r="I3" s="72"/>
      <c r="J3" s="72"/>
      <c r="K3" s="72"/>
      <c r="L3" s="72"/>
    </row>
    <row r="4" spans="1:12" ht="24.75" customHeight="1" thickBot="1">
      <c r="A4" s="731" t="s">
        <v>1015</v>
      </c>
      <c r="B4" s="732"/>
      <c r="C4" s="733"/>
      <c r="G4" s="72"/>
      <c r="H4" s="72"/>
      <c r="I4" s="72"/>
      <c r="J4" s="72"/>
      <c r="K4" s="72"/>
      <c r="L4" s="72"/>
    </row>
    <row r="5" spans="1:12" ht="24.75" customHeight="1">
      <c r="A5" s="741" t="s">
        <v>414</v>
      </c>
      <c r="B5" s="743" t="s">
        <v>415</v>
      </c>
      <c r="C5" s="744"/>
      <c r="G5" s="418"/>
      <c r="H5" s="418"/>
      <c r="I5" s="418"/>
      <c r="J5" s="418"/>
      <c r="K5" s="418"/>
      <c r="L5" s="418"/>
    </row>
    <row r="6" spans="1:12" ht="24.75" customHeight="1" thickBot="1">
      <c r="A6" s="742"/>
      <c r="B6" s="745"/>
      <c r="C6" s="746"/>
      <c r="G6" s="72"/>
      <c r="H6" s="72"/>
      <c r="I6" s="72"/>
      <c r="J6" s="72"/>
      <c r="K6" s="72"/>
      <c r="L6" s="72"/>
    </row>
    <row r="7" spans="1:12" ht="24.75" customHeight="1">
      <c r="A7" s="348" t="s">
        <v>447</v>
      </c>
      <c r="B7" s="728" t="s">
        <v>463</v>
      </c>
      <c r="C7" s="729"/>
      <c r="F7" s="72"/>
      <c r="G7" s="72"/>
      <c r="H7" s="72"/>
      <c r="I7" s="72"/>
      <c r="J7" s="72"/>
      <c r="K7" s="72"/>
      <c r="L7" s="72"/>
    </row>
    <row r="8" spans="1:12" ht="24.75" customHeight="1">
      <c r="A8" s="348" t="s">
        <v>447</v>
      </c>
      <c r="B8" s="728" t="s">
        <v>1097</v>
      </c>
      <c r="C8" s="729"/>
      <c r="F8" s="72"/>
      <c r="G8" s="72"/>
      <c r="H8" s="72"/>
      <c r="I8" s="72"/>
      <c r="J8" s="72"/>
      <c r="K8" s="72"/>
      <c r="L8" s="72"/>
    </row>
    <row r="9" spans="1:12" ht="24.75" customHeight="1">
      <c r="A9" s="348" t="s">
        <v>502</v>
      </c>
      <c r="B9" s="728" t="s">
        <v>503</v>
      </c>
      <c r="C9" s="729"/>
      <c r="F9" s="72"/>
      <c r="G9" s="72"/>
      <c r="H9" s="72"/>
      <c r="I9" s="72"/>
      <c r="J9" s="72"/>
      <c r="K9" s="72"/>
      <c r="L9" s="72"/>
    </row>
    <row r="10" spans="1:12" ht="24.75" customHeight="1">
      <c r="A10" s="348" t="s">
        <v>504</v>
      </c>
      <c r="B10" s="728" t="s">
        <v>505</v>
      </c>
      <c r="C10" s="729"/>
      <c r="F10" s="72"/>
      <c r="G10" s="72"/>
      <c r="H10" s="72"/>
      <c r="I10" s="72"/>
      <c r="J10" s="72"/>
      <c r="K10" s="72"/>
      <c r="L10" s="72"/>
    </row>
    <row r="11" spans="1:12" ht="24.75" customHeight="1">
      <c r="A11" s="348" t="s">
        <v>506</v>
      </c>
      <c r="B11" s="728" t="s">
        <v>507</v>
      </c>
      <c r="C11" s="729"/>
      <c r="F11" s="72"/>
      <c r="G11" s="72"/>
      <c r="H11" s="72"/>
      <c r="I11" s="72"/>
      <c r="J11" s="72"/>
      <c r="K11" s="72"/>
      <c r="L11" s="72"/>
    </row>
    <row r="12" spans="1:12" ht="24.75" customHeight="1">
      <c r="A12" s="348" t="s">
        <v>509</v>
      </c>
      <c r="B12" s="728" t="s">
        <v>508</v>
      </c>
      <c r="C12" s="729"/>
      <c r="F12" s="72"/>
      <c r="G12" s="72"/>
      <c r="H12" s="72"/>
      <c r="I12" s="72"/>
      <c r="J12" s="72"/>
      <c r="K12" s="72"/>
      <c r="L12" s="72"/>
    </row>
    <row r="13" spans="1:12" ht="24.75" customHeight="1">
      <c r="A13" s="348" t="s">
        <v>510</v>
      </c>
      <c r="B13" s="728" t="s">
        <v>511</v>
      </c>
      <c r="C13" s="729"/>
      <c r="F13" s="72"/>
      <c r="G13" s="72"/>
      <c r="H13" s="72"/>
      <c r="I13" s="72"/>
      <c r="J13" s="72"/>
      <c r="K13" s="72"/>
      <c r="L13" s="72"/>
    </row>
    <row r="14" spans="1:12" ht="24.75" customHeight="1">
      <c r="A14" s="348" t="s">
        <v>513</v>
      </c>
      <c r="B14" s="728" t="s">
        <v>512</v>
      </c>
      <c r="C14" s="729"/>
      <c r="F14" s="72"/>
      <c r="G14" s="72"/>
      <c r="H14" s="72"/>
      <c r="I14" s="72"/>
      <c r="J14" s="72"/>
      <c r="K14" s="72"/>
      <c r="L14" s="72"/>
    </row>
    <row r="15" spans="1:12" ht="24.75" customHeight="1">
      <c r="A15" s="348" t="s">
        <v>515</v>
      </c>
      <c r="B15" s="728" t="s">
        <v>514</v>
      </c>
      <c r="C15" s="729"/>
      <c r="F15" s="72"/>
      <c r="G15" s="72"/>
      <c r="H15" s="72"/>
      <c r="I15" s="72"/>
      <c r="J15" s="72"/>
      <c r="K15" s="72"/>
      <c r="L15" s="72"/>
    </row>
    <row r="16" spans="1:12" ht="24.75" customHeight="1">
      <c r="A16" s="348" t="s">
        <v>517</v>
      </c>
      <c r="B16" s="728" t="s">
        <v>516</v>
      </c>
      <c r="C16" s="729"/>
      <c r="F16" s="72"/>
      <c r="G16" s="72"/>
      <c r="H16" s="72"/>
      <c r="I16" s="72"/>
      <c r="J16" s="72"/>
      <c r="K16" s="72"/>
      <c r="L16" s="72"/>
    </row>
    <row r="17" spans="1:12" ht="24.75" customHeight="1">
      <c r="A17" s="348" t="s">
        <v>519</v>
      </c>
      <c r="B17" s="728" t="s">
        <v>518</v>
      </c>
      <c r="C17" s="729"/>
      <c r="F17" s="72"/>
      <c r="G17" s="72"/>
      <c r="H17" s="72"/>
      <c r="I17" s="72"/>
      <c r="J17" s="72"/>
      <c r="K17" s="72"/>
      <c r="L17" s="72"/>
    </row>
    <row r="18" spans="1:12" ht="24.75" customHeight="1">
      <c r="A18" s="348" t="s">
        <v>519</v>
      </c>
      <c r="B18" s="728" t="s">
        <v>520</v>
      </c>
      <c r="C18" s="729"/>
      <c r="F18" s="72"/>
      <c r="G18" s="419"/>
      <c r="H18" s="419"/>
      <c r="I18" s="419"/>
      <c r="J18" s="419"/>
      <c r="K18" s="419"/>
      <c r="L18" s="419"/>
    </row>
    <row r="19" spans="1:12" ht="24.75" customHeight="1">
      <c r="A19" s="348" t="s">
        <v>519</v>
      </c>
      <c r="B19" s="728" t="s">
        <v>465</v>
      </c>
      <c r="C19" s="729"/>
      <c r="F19" s="72"/>
      <c r="G19" s="419"/>
      <c r="H19" s="419"/>
      <c r="I19" s="419"/>
      <c r="J19" s="419"/>
      <c r="K19" s="419"/>
      <c r="L19" s="419"/>
    </row>
    <row r="20" spans="1:12" ht="24.75" customHeight="1">
      <c r="A20" s="348" t="s">
        <v>522</v>
      </c>
      <c r="B20" s="728" t="s">
        <v>521</v>
      </c>
      <c r="C20" s="729"/>
      <c r="F20" s="72"/>
      <c r="G20" s="419"/>
      <c r="H20" s="419"/>
      <c r="I20" s="419"/>
      <c r="J20" s="419"/>
      <c r="K20" s="419"/>
      <c r="L20" s="419"/>
    </row>
    <row r="21" spans="1:12" ht="24.75" customHeight="1">
      <c r="A21" s="348" t="s">
        <v>524</v>
      </c>
      <c r="B21" s="728" t="s">
        <v>523</v>
      </c>
      <c r="C21" s="729"/>
      <c r="F21" s="72"/>
      <c r="G21" s="419"/>
      <c r="H21" s="419"/>
      <c r="I21" s="419"/>
      <c r="J21" s="419"/>
      <c r="K21" s="419"/>
      <c r="L21" s="419"/>
    </row>
    <row r="22" spans="1:12" ht="24.75" customHeight="1">
      <c r="A22" s="348" t="s">
        <v>527</v>
      </c>
      <c r="B22" s="728" t="s">
        <v>525</v>
      </c>
      <c r="C22" s="729"/>
      <c r="F22" s="72"/>
      <c r="G22" s="419"/>
      <c r="H22" s="419"/>
      <c r="I22" s="419"/>
      <c r="J22" s="419"/>
      <c r="K22" s="419"/>
      <c r="L22" s="419"/>
    </row>
    <row r="23" spans="1:12" ht="24.75" customHeight="1">
      <c r="A23" s="348" t="s">
        <v>527</v>
      </c>
      <c r="B23" s="728" t="s">
        <v>526</v>
      </c>
      <c r="C23" s="729"/>
      <c r="F23" s="72"/>
      <c r="G23" s="419"/>
      <c r="H23" s="419"/>
      <c r="I23" s="419"/>
      <c r="J23" s="419"/>
      <c r="K23" s="419"/>
      <c r="L23" s="419"/>
    </row>
    <row r="24" spans="1:12" ht="24.75" customHeight="1">
      <c r="A24" s="348" t="s">
        <v>528</v>
      </c>
      <c r="B24" s="728" t="s">
        <v>464</v>
      </c>
      <c r="C24" s="729"/>
      <c r="F24" s="72"/>
      <c r="G24" s="419"/>
      <c r="H24" s="419"/>
      <c r="I24" s="419"/>
      <c r="J24" s="419"/>
      <c r="K24" s="419"/>
      <c r="L24" s="419"/>
    </row>
    <row r="25" spans="1:12" ht="24.75" customHeight="1">
      <c r="A25" s="348" t="s">
        <v>528</v>
      </c>
      <c r="B25" s="728" t="s">
        <v>529</v>
      </c>
      <c r="C25" s="729"/>
      <c r="F25" s="72"/>
      <c r="G25" s="419"/>
      <c r="H25" s="419"/>
      <c r="I25" s="419"/>
      <c r="J25" s="419"/>
      <c r="K25" s="419"/>
      <c r="L25" s="419"/>
    </row>
    <row r="26" spans="1:12" ht="24.75" customHeight="1">
      <c r="A26" s="348" t="s">
        <v>528</v>
      </c>
      <c r="B26" s="728" t="s">
        <v>530</v>
      </c>
      <c r="C26" s="729"/>
      <c r="F26" s="72"/>
      <c r="G26" s="419"/>
      <c r="H26" s="419"/>
      <c r="I26" s="419"/>
      <c r="J26" s="419"/>
      <c r="K26" s="419"/>
      <c r="L26" s="419"/>
    </row>
    <row r="27" spans="1:12" ht="24.75" customHeight="1">
      <c r="A27" s="348" t="s">
        <v>533</v>
      </c>
      <c r="B27" s="728" t="s">
        <v>531</v>
      </c>
      <c r="C27" s="729"/>
      <c r="F27" s="72"/>
      <c r="G27" s="419"/>
      <c r="H27" s="419"/>
      <c r="I27" s="419"/>
      <c r="J27" s="419"/>
      <c r="K27" s="419"/>
      <c r="L27" s="419"/>
    </row>
    <row r="28" spans="1:12" ht="24.75" customHeight="1">
      <c r="A28" s="348" t="s">
        <v>533</v>
      </c>
      <c r="B28" s="728" t="s">
        <v>532</v>
      </c>
      <c r="C28" s="729"/>
      <c r="F28" s="72"/>
      <c r="G28" s="419"/>
      <c r="H28" s="419"/>
      <c r="I28" s="419"/>
      <c r="J28" s="419"/>
      <c r="K28" s="419"/>
      <c r="L28" s="419"/>
    </row>
    <row r="29" spans="1:12" ht="24.75" customHeight="1">
      <c r="A29" s="348" t="s">
        <v>535</v>
      </c>
      <c r="B29" s="728" t="s">
        <v>534</v>
      </c>
      <c r="C29" s="729"/>
      <c r="F29" s="72"/>
      <c r="G29" s="419"/>
      <c r="H29" s="419"/>
      <c r="I29" s="419"/>
      <c r="J29" s="419"/>
      <c r="K29" s="419"/>
      <c r="L29" s="419"/>
    </row>
    <row r="30" spans="1:12" ht="24.75" customHeight="1">
      <c r="A30" s="348" t="s">
        <v>537</v>
      </c>
      <c r="B30" s="728" t="s">
        <v>536</v>
      </c>
      <c r="C30" s="729"/>
      <c r="F30" s="72"/>
      <c r="G30" s="419"/>
      <c r="H30" s="419"/>
      <c r="I30" s="419"/>
      <c r="J30" s="419"/>
      <c r="K30" s="419"/>
      <c r="L30" s="419"/>
    </row>
    <row r="31" spans="1:12" ht="24.75" customHeight="1">
      <c r="A31" s="348" t="s">
        <v>455</v>
      </c>
      <c r="B31" s="728" t="s">
        <v>538</v>
      </c>
      <c r="C31" s="729"/>
      <c r="F31" s="72"/>
      <c r="G31" s="419"/>
      <c r="H31" s="419"/>
      <c r="I31" s="419"/>
      <c r="J31" s="419"/>
      <c r="K31" s="419"/>
      <c r="L31" s="419"/>
    </row>
    <row r="32" spans="1:12" ht="24.75" customHeight="1">
      <c r="A32" s="348" t="s">
        <v>540</v>
      </c>
      <c r="B32" s="728" t="s">
        <v>539</v>
      </c>
      <c r="C32" s="729"/>
      <c r="F32" s="72"/>
      <c r="G32" s="419"/>
      <c r="H32" s="419"/>
      <c r="I32" s="419"/>
      <c r="J32" s="419"/>
      <c r="K32" s="419"/>
      <c r="L32" s="419"/>
    </row>
    <row r="33" spans="1:12" ht="24.75" customHeight="1">
      <c r="A33" s="348" t="s">
        <v>544</v>
      </c>
      <c r="B33" s="728" t="s">
        <v>541</v>
      </c>
      <c r="C33" s="729"/>
      <c r="F33" s="72"/>
      <c r="G33" s="419"/>
      <c r="H33" s="419"/>
      <c r="I33" s="419"/>
      <c r="J33" s="419"/>
      <c r="K33" s="419"/>
      <c r="L33" s="419"/>
    </row>
    <row r="34" spans="1:12" ht="24.75" customHeight="1">
      <c r="A34" s="348" t="s">
        <v>544</v>
      </c>
      <c r="B34" s="728" t="s">
        <v>542</v>
      </c>
      <c r="C34" s="729"/>
      <c r="F34" s="72"/>
      <c r="G34" s="419"/>
      <c r="H34" s="419"/>
      <c r="I34" s="419"/>
      <c r="J34" s="419"/>
      <c r="K34" s="419"/>
      <c r="L34" s="419"/>
    </row>
    <row r="35" spans="1:12" ht="24.75" customHeight="1">
      <c r="A35" s="348" t="s">
        <v>544</v>
      </c>
      <c r="B35" s="728" t="s">
        <v>543</v>
      </c>
      <c r="C35" s="729"/>
      <c r="F35" s="72"/>
      <c r="G35" s="419"/>
      <c r="H35" s="419"/>
      <c r="I35" s="419"/>
      <c r="J35" s="419"/>
      <c r="K35" s="419"/>
      <c r="L35" s="419"/>
    </row>
    <row r="36" spans="1:12" ht="24.75" customHeight="1">
      <c r="A36" s="348" t="s">
        <v>545</v>
      </c>
      <c r="B36" s="728" t="s">
        <v>546</v>
      </c>
      <c r="C36" s="729"/>
      <c r="F36" s="72"/>
      <c r="G36" s="419"/>
      <c r="H36" s="419"/>
      <c r="I36" s="419"/>
      <c r="J36" s="419"/>
      <c r="K36" s="419"/>
      <c r="L36" s="419"/>
    </row>
    <row r="37" spans="1:12" ht="24.75" customHeight="1">
      <c r="A37" s="348" t="s">
        <v>450</v>
      </c>
      <c r="B37" s="728" t="s">
        <v>547</v>
      </c>
      <c r="C37" s="729"/>
      <c r="F37" s="72"/>
      <c r="G37" s="419"/>
      <c r="H37" s="419"/>
      <c r="I37" s="419"/>
      <c r="J37" s="419"/>
      <c r="K37" s="419"/>
      <c r="L37" s="419"/>
    </row>
    <row r="38" spans="1:12" ht="24.75" customHeight="1">
      <c r="A38" s="348" t="s">
        <v>450</v>
      </c>
      <c r="B38" s="728" t="s">
        <v>548</v>
      </c>
      <c r="C38" s="729"/>
      <c r="F38" s="72"/>
      <c r="G38" s="419"/>
      <c r="H38" s="419"/>
      <c r="I38" s="419"/>
      <c r="J38" s="419"/>
      <c r="K38" s="419"/>
      <c r="L38" s="419"/>
    </row>
    <row r="39" spans="1:12" ht="24.75" customHeight="1">
      <c r="A39" s="348" t="s">
        <v>450</v>
      </c>
      <c r="B39" s="728" t="s">
        <v>549</v>
      </c>
      <c r="C39" s="729"/>
      <c r="F39" s="72"/>
      <c r="G39" s="419"/>
      <c r="H39" s="419"/>
      <c r="I39" s="419"/>
      <c r="J39" s="419"/>
      <c r="K39" s="419"/>
      <c r="L39" s="419"/>
    </row>
    <row r="40" spans="1:12" ht="24.75" customHeight="1">
      <c r="A40" s="348" t="s">
        <v>450</v>
      </c>
      <c r="B40" s="728" t="s">
        <v>550</v>
      </c>
      <c r="C40" s="729"/>
      <c r="F40" s="72"/>
      <c r="G40" s="419"/>
      <c r="H40" s="419"/>
      <c r="I40" s="419"/>
      <c r="J40" s="419"/>
      <c r="K40" s="419"/>
      <c r="L40" s="419"/>
    </row>
    <row r="41" spans="1:12" ht="24.75" customHeight="1">
      <c r="A41" s="348" t="s">
        <v>451</v>
      </c>
      <c r="B41" s="728" t="s">
        <v>466</v>
      </c>
      <c r="C41" s="729"/>
      <c r="F41" s="418"/>
      <c r="G41" s="72"/>
      <c r="H41" s="72"/>
      <c r="I41" s="72"/>
      <c r="J41" s="72"/>
      <c r="K41" s="72"/>
      <c r="L41" s="72"/>
    </row>
    <row r="42" spans="1:12" ht="24.75" customHeight="1">
      <c r="A42" s="348" t="s">
        <v>454</v>
      </c>
      <c r="B42" s="728" t="s">
        <v>467</v>
      </c>
      <c r="C42" s="729"/>
      <c r="F42" s="72"/>
      <c r="G42" s="72"/>
      <c r="H42" s="72"/>
      <c r="I42" s="72"/>
      <c r="J42" s="72"/>
      <c r="K42" s="72"/>
      <c r="L42" s="72"/>
    </row>
    <row r="43" spans="1:12" ht="24.75" customHeight="1">
      <c r="A43" s="348" t="s">
        <v>454</v>
      </c>
      <c r="B43" s="728" t="s">
        <v>468</v>
      </c>
      <c r="C43" s="729"/>
      <c r="F43" s="72"/>
      <c r="G43" s="72"/>
      <c r="H43" s="72"/>
      <c r="I43" s="72"/>
      <c r="J43" s="72"/>
      <c r="K43" s="72"/>
      <c r="L43" s="72"/>
    </row>
    <row r="44" spans="1:12" ht="24.75" customHeight="1">
      <c r="A44" s="348" t="s">
        <v>454</v>
      </c>
      <c r="B44" s="728" t="s">
        <v>469</v>
      </c>
      <c r="C44" s="729"/>
      <c r="F44" s="72"/>
      <c r="G44" s="419"/>
      <c r="H44" s="419"/>
      <c r="I44" s="419"/>
      <c r="J44" s="419"/>
      <c r="K44" s="419"/>
      <c r="L44" s="419"/>
    </row>
    <row r="45" spans="1:12" ht="24.75" customHeight="1">
      <c r="A45" s="348" t="s">
        <v>454</v>
      </c>
      <c r="B45" s="728" t="s">
        <v>470</v>
      </c>
      <c r="C45" s="729"/>
      <c r="F45" s="418"/>
      <c r="G45" s="419"/>
      <c r="H45" s="419"/>
      <c r="I45" s="419"/>
      <c r="J45" s="419"/>
      <c r="K45" s="419"/>
      <c r="L45" s="419"/>
    </row>
    <row r="46" spans="1:12" ht="24.75" customHeight="1">
      <c r="A46" s="348" t="s">
        <v>454</v>
      </c>
      <c r="B46" s="728" t="s">
        <v>471</v>
      </c>
      <c r="C46" s="729"/>
      <c r="F46" s="72"/>
      <c r="G46" s="419"/>
      <c r="H46" s="419"/>
      <c r="I46" s="419"/>
      <c r="J46" s="419"/>
      <c r="K46" s="419"/>
      <c r="L46" s="419"/>
    </row>
    <row r="47" spans="1:12" ht="24.75" customHeight="1">
      <c r="A47" s="348" t="s">
        <v>451</v>
      </c>
      <c r="B47" s="728" t="s">
        <v>472</v>
      </c>
      <c r="C47" s="729"/>
      <c r="F47" s="72"/>
      <c r="G47" s="72"/>
      <c r="H47" s="72"/>
      <c r="I47" s="72"/>
      <c r="J47" s="72"/>
      <c r="K47" s="72"/>
      <c r="L47" s="72"/>
    </row>
    <row r="48" spans="1:12" ht="24.75" customHeight="1">
      <c r="A48" s="348" t="s">
        <v>451</v>
      </c>
      <c r="B48" s="728" t="s">
        <v>473</v>
      </c>
      <c r="C48" s="729"/>
      <c r="F48" s="72"/>
      <c r="G48" s="72"/>
      <c r="H48" s="72"/>
      <c r="I48" s="72"/>
      <c r="J48" s="72"/>
      <c r="K48" s="72"/>
      <c r="L48" s="72"/>
    </row>
    <row r="49" spans="1:12" ht="24.75" customHeight="1">
      <c r="A49" s="348" t="s">
        <v>454</v>
      </c>
      <c r="B49" s="728" t="s">
        <v>474</v>
      </c>
      <c r="C49" s="729"/>
      <c r="F49" s="72"/>
      <c r="G49" s="72"/>
      <c r="H49" s="72"/>
      <c r="I49" s="72"/>
      <c r="J49" s="72"/>
      <c r="K49" s="72"/>
      <c r="L49" s="72"/>
    </row>
    <row r="50" spans="1:12" ht="24.75" customHeight="1">
      <c r="A50" s="348" t="s">
        <v>454</v>
      </c>
      <c r="B50" s="728" t="s">
        <v>475</v>
      </c>
      <c r="C50" s="729"/>
      <c r="F50" s="72"/>
      <c r="G50" s="419"/>
      <c r="H50" s="419"/>
      <c r="I50" s="419"/>
      <c r="J50" s="419"/>
      <c r="K50" s="419"/>
      <c r="L50" s="419"/>
    </row>
    <row r="51" spans="1:12" ht="24.75" customHeight="1">
      <c r="A51" s="348" t="s">
        <v>451</v>
      </c>
      <c r="B51" s="728" t="s">
        <v>476</v>
      </c>
      <c r="C51" s="729"/>
      <c r="F51" s="72"/>
      <c r="G51" s="419"/>
      <c r="H51" s="419"/>
      <c r="I51" s="419"/>
      <c r="J51" s="419"/>
      <c r="K51" s="419"/>
      <c r="L51" s="419"/>
    </row>
    <row r="52" spans="1:12" ht="24.75" customHeight="1">
      <c r="A52" s="348" t="s">
        <v>451</v>
      </c>
      <c r="B52" s="728" t="s">
        <v>477</v>
      </c>
      <c r="C52" s="729"/>
      <c r="F52" s="72"/>
      <c r="G52" s="72"/>
      <c r="H52" s="72"/>
      <c r="I52" s="72"/>
      <c r="J52" s="72"/>
      <c r="K52" s="72"/>
      <c r="L52" s="72"/>
    </row>
    <row r="53" spans="1:12" ht="24.75" customHeight="1">
      <c r="A53" s="348" t="s">
        <v>451</v>
      </c>
      <c r="B53" s="728" t="s">
        <v>478</v>
      </c>
      <c r="C53" s="729"/>
      <c r="F53" s="72"/>
      <c r="G53" s="72"/>
      <c r="H53" s="72"/>
      <c r="I53" s="72"/>
      <c r="J53" s="72"/>
      <c r="K53" s="72"/>
      <c r="L53" s="72"/>
    </row>
    <row r="54" spans="1:12" ht="24.75" customHeight="1">
      <c r="A54" s="348" t="s">
        <v>451</v>
      </c>
      <c r="B54" s="728" t="s">
        <v>479</v>
      </c>
      <c r="C54" s="729"/>
      <c r="F54" s="72"/>
      <c r="G54" s="419"/>
      <c r="H54" s="419"/>
      <c r="I54" s="419"/>
      <c r="J54" s="419"/>
      <c r="K54" s="419"/>
      <c r="L54" s="419"/>
    </row>
    <row r="55" spans="1:12" ht="24.75" customHeight="1">
      <c r="A55" s="348" t="s">
        <v>451</v>
      </c>
      <c r="B55" s="728" t="s">
        <v>480</v>
      </c>
      <c r="C55" s="729"/>
      <c r="F55" s="72"/>
      <c r="G55" s="419"/>
      <c r="H55" s="419"/>
      <c r="I55" s="419"/>
      <c r="J55" s="419"/>
      <c r="K55" s="419"/>
      <c r="L55" s="419"/>
    </row>
    <row r="56" spans="1:12" ht="24.75" customHeight="1">
      <c r="A56" s="348" t="s">
        <v>451</v>
      </c>
      <c r="B56" s="728" t="s">
        <v>481</v>
      </c>
      <c r="C56" s="729"/>
      <c r="F56" s="72"/>
      <c r="G56" s="72"/>
      <c r="H56" s="72"/>
      <c r="I56" s="72"/>
      <c r="J56" s="72"/>
      <c r="K56" s="72"/>
      <c r="L56" s="72"/>
    </row>
    <row r="57" spans="1:12" ht="24.75" customHeight="1">
      <c r="A57" s="348" t="s">
        <v>451</v>
      </c>
      <c r="B57" s="728" t="s">
        <v>482</v>
      </c>
      <c r="C57" s="729"/>
      <c r="F57" s="72"/>
      <c r="G57" s="72"/>
      <c r="H57" s="72"/>
      <c r="I57" s="72"/>
      <c r="J57" s="72"/>
      <c r="K57" s="72"/>
      <c r="L57" s="72"/>
    </row>
    <row r="58" spans="1:12" ht="24.75" customHeight="1">
      <c r="A58" s="348" t="s">
        <v>454</v>
      </c>
      <c r="B58" s="728" t="s">
        <v>483</v>
      </c>
      <c r="C58" s="729"/>
      <c r="F58" s="72"/>
      <c r="G58" s="72"/>
      <c r="H58" s="72"/>
      <c r="I58" s="72"/>
      <c r="J58" s="72"/>
      <c r="K58" s="72"/>
      <c r="L58" s="72"/>
    </row>
    <row r="59" spans="1:12" ht="24.75" customHeight="1">
      <c r="A59" s="348" t="s">
        <v>451</v>
      </c>
      <c r="B59" s="728" t="s">
        <v>484</v>
      </c>
      <c r="C59" s="729"/>
      <c r="F59" s="72"/>
      <c r="G59" s="419"/>
      <c r="H59" s="419"/>
      <c r="I59" s="419"/>
      <c r="J59" s="419"/>
      <c r="K59" s="419"/>
      <c r="L59" s="419"/>
    </row>
    <row r="60" spans="1:12" ht="24.75" customHeight="1">
      <c r="A60" s="348" t="s">
        <v>454</v>
      </c>
      <c r="B60" s="728" t="s">
        <v>485</v>
      </c>
      <c r="C60" s="729"/>
      <c r="F60" s="72"/>
      <c r="G60" s="419"/>
      <c r="H60" s="419"/>
      <c r="I60" s="419"/>
      <c r="J60" s="419"/>
      <c r="K60" s="419"/>
      <c r="L60" s="419"/>
    </row>
    <row r="61" spans="1:12" ht="24.75" customHeight="1">
      <c r="A61" s="348" t="s">
        <v>451</v>
      </c>
      <c r="B61" s="728" t="s">
        <v>486</v>
      </c>
      <c r="C61" s="729"/>
      <c r="F61" s="72"/>
      <c r="G61" s="72"/>
      <c r="H61" s="72"/>
      <c r="I61" s="72"/>
      <c r="J61" s="72"/>
      <c r="K61" s="72"/>
      <c r="L61" s="72"/>
    </row>
    <row r="62" spans="1:12" ht="24.75" customHeight="1">
      <c r="A62" s="348" t="s">
        <v>451</v>
      </c>
      <c r="B62" s="728" t="s">
        <v>487</v>
      </c>
      <c r="C62" s="729"/>
      <c r="F62" s="72"/>
      <c r="G62" s="72"/>
      <c r="H62" s="72"/>
      <c r="I62" s="72"/>
      <c r="J62" s="72"/>
      <c r="K62" s="72"/>
      <c r="L62" s="72"/>
    </row>
    <row r="63" spans="1:12" ht="24.75" customHeight="1">
      <c r="A63" s="348" t="s">
        <v>451</v>
      </c>
      <c r="B63" s="728" t="s">
        <v>488</v>
      </c>
      <c r="C63" s="729"/>
      <c r="F63" s="72"/>
      <c r="G63" s="72"/>
      <c r="H63" s="72"/>
      <c r="I63" s="72"/>
      <c r="J63" s="72"/>
      <c r="K63" s="72"/>
      <c r="L63" s="72"/>
    </row>
    <row r="64" spans="1:12" ht="24.75" customHeight="1">
      <c r="A64" s="348" t="s">
        <v>451</v>
      </c>
      <c r="B64" s="728" t="s">
        <v>489</v>
      </c>
      <c r="C64" s="729"/>
      <c r="F64" s="72"/>
      <c r="G64" s="419"/>
      <c r="H64" s="419"/>
      <c r="I64" s="419"/>
      <c r="J64" s="419"/>
      <c r="K64" s="419"/>
      <c r="L64" s="419"/>
    </row>
    <row r="65" spans="1:12" ht="24.75" customHeight="1">
      <c r="A65" s="348" t="s">
        <v>451</v>
      </c>
      <c r="B65" s="728" t="s">
        <v>490</v>
      </c>
      <c r="C65" s="729"/>
      <c r="F65" s="72"/>
      <c r="G65" s="419"/>
      <c r="H65" s="419"/>
      <c r="I65" s="419"/>
      <c r="J65" s="419"/>
      <c r="K65" s="419"/>
      <c r="L65" s="419"/>
    </row>
    <row r="66" spans="1:12" ht="24.75" customHeight="1">
      <c r="A66" s="348" t="s">
        <v>451</v>
      </c>
      <c r="B66" s="728" t="s">
        <v>491</v>
      </c>
      <c r="C66" s="729"/>
      <c r="F66" s="72"/>
      <c r="G66" s="419"/>
      <c r="H66" s="419"/>
      <c r="I66" s="419"/>
      <c r="J66" s="419"/>
      <c r="K66" s="419"/>
      <c r="L66" s="419"/>
    </row>
    <row r="67" spans="1:12" ht="24.75" customHeight="1">
      <c r="A67" s="348" t="s">
        <v>451</v>
      </c>
      <c r="B67" s="728" t="s">
        <v>492</v>
      </c>
      <c r="C67" s="729"/>
      <c r="F67" s="72"/>
      <c r="G67" s="419"/>
      <c r="H67" s="419"/>
      <c r="I67" s="419"/>
      <c r="J67" s="419"/>
      <c r="K67" s="419"/>
      <c r="L67" s="419"/>
    </row>
    <row r="68" spans="1:12" ht="24.75" customHeight="1">
      <c r="A68" s="348" t="s">
        <v>451</v>
      </c>
      <c r="B68" s="728" t="s">
        <v>493</v>
      </c>
      <c r="C68" s="729"/>
      <c r="F68" s="72"/>
      <c r="G68" s="72"/>
      <c r="H68" s="72"/>
      <c r="I68" s="72"/>
      <c r="J68" s="72"/>
      <c r="K68" s="72"/>
      <c r="L68" s="72"/>
    </row>
    <row r="69" spans="1:12" ht="24.75" customHeight="1">
      <c r="A69" s="348" t="s">
        <v>451</v>
      </c>
      <c r="B69" s="728" t="s">
        <v>494</v>
      </c>
      <c r="C69" s="729"/>
      <c r="F69" s="72"/>
      <c r="G69" s="72"/>
      <c r="H69" s="72"/>
      <c r="I69" s="72"/>
      <c r="J69" s="72"/>
      <c r="K69" s="72"/>
      <c r="L69" s="72"/>
    </row>
    <row r="70" spans="1:12" ht="24.75" customHeight="1">
      <c r="A70" s="348" t="s">
        <v>451</v>
      </c>
      <c r="B70" s="728" t="s">
        <v>495</v>
      </c>
      <c r="C70" s="729"/>
      <c r="F70" s="72"/>
      <c r="G70" s="72"/>
      <c r="H70" s="72"/>
      <c r="I70" s="72"/>
      <c r="J70" s="72"/>
      <c r="K70" s="72"/>
      <c r="L70" s="72"/>
    </row>
    <row r="71" spans="1:12" ht="24.75" customHeight="1">
      <c r="A71" s="348" t="s">
        <v>451</v>
      </c>
      <c r="B71" s="728" t="s">
        <v>496</v>
      </c>
      <c r="C71" s="729"/>
      <c r="F71" s="72"/>
      <c r="G71" s="419"/>
      <c r="H71" s="419"/>
      <c r="I71" s="419"/>
      <c r="J71" s="419"/>
      <c r="K71" s="419"/>
      <c r="L71" s="419"/>
    </row>
    <row r="72" spans="1:12" ht="24.75" customHeight="1">
      <c r="A72" s="348" t="s">
        <v>451</v>
      </c>
      <c r="B72" s="728" t="s">
        <v>497</v>
      </c>
      <c r="C72" s="729"/>
      <c r="F72" s="72"/>
      <c r="G72" s="419"/>
      <c r="H72" s="419"/>
      <c r="I72" s="419"/>
      <c r="J72" s="419"/>
      <c r="K72" s="419"/>
      <c r="L72" s="419"/>
    </row>
    <row r="73" spans="1:12" ht="24.75" customHeight="1">
      <c r="A73" s="348" t="s">
        <v>451</v>
      </c>
      <c r="B73" s="728" t="s">
        <v>498</v>
      </c>
      <c r="C73" s="729"/>
      <c r="F73" s="72"/>
      <c r="G73" s="72"/>
      <c r="H73" s="72"/>
      <c r="I73" s="72"/>
      <c r="J73" s="72"/>
      <c r="K73" s="72"/>
      <c r="L73" s="72"/>
    </row>
    <row r="74" spans="1:12" ht="24.75" customHeight="1">
      <c r="A74" s="348" t="s">
        <v>451</v>
      </c>
      <c r="B74" s="728" t="s">
        <v>499</v>
      </c>
      <c r="C74" s="729"/>
      <c r="F74" s="72"/>
      <c r="G74" s="72"/>
      <c r="H74" s="72"/>
      <c r="I74" s="72"/>
      <c r="J74" s="72"/>
      <c r="K74" s="72"/>
      <c r="L74" s="72"/>
    </row>
    <row r="75" spans="1:12" ht="24.75" customHeight="1">
      <c r="A75" s="348" t="s">
        <v>451</v>
      </c>
      <c r="B75" s="728" t="s">
        <v>500</v>
      </c>
      <c r="C75" s="729"/>
      <c r="F75" s="72"/>
      <c r="G75" s="72"/>
      <c r="H75" s="72"/>
      <c r="I75" s="72"/>
      <c r="J75" s="72"/>
      <c r="K75" s="72"/>
      <c r="L75" s="72"/>
    </row>
    <row r="76" spans="1:12" ht="24.75" customHeight="1">
      <c r="A76" s="348" t="s">
        <v>451</v>
      </c>
      <c r="B76" s="728" t="s">
        <v>501</v>
      </c>
      <c r="C76" s="729"/>
      <c r="F76" s="72"/>
      <c r="G76" s="734"/>
      <c r="H76" s="734"/>
      <c r="I76" s="734"/>
      <c r="J76" s="734"/>
      <c r="K76" s="734"/>
      <c r="L76" s="734"/>
    </row>
    <row r="77" spans="1:12" ht="24.75" customHeight="1">
      <c r="A77" s="518" t="s">
        <v>451</v>
      </c>
      <c r="B77" s="728" t="s">
        <v>1098</v>
      </c>
      <c r="C77" s="729"/>
      <c r="F77" s="72"/>
      <c r="G77" s="734"/>
      <c r="H77" s="734"/>
      <c r="I77" s="734"/>
      <c r="J77" s="734"/>
      <c r="K77" s="734"/>
      <c r="L77" s="734"/>
    </row>
    <row r="78" spans="1:12" ht="24.75" customHeight="1">
      <c r="A78" s="518" t="s">
        <v>451</v>
      </c>
      <c r="B78" s="728" t="s">
        <v>1099</v>
      </c>
      <c r="C78" s="729"/>
      <c r="F78" s="72"/>
      <c r="G78" s="734"/>
      <c r="H78" s="734"/>
      <c r="I78" s="734"/>
      <c r="J78" s="734"/>
      <c r="K78" s="734"/>
      <c r="L78" s="734"/>
    </row>
    <row r="79" spans="1:12" ht="24.75" customHeight="1">
      <c r="A79" s="518" t="s">
        <v>451</v>
      </c>
      <c r="B79" s="728" t="s">
        <v>1100</v>
      </c>
      <c r="C79" s="729"/>
      <c r="F79" s="72"/>
      <c r="G79" s="734"/>
      <c r="H79" s="734"/>
      <c r="I79" s="734"/>
      <c r="J79" s="734"/>
      <c r="K79" s="734"/>
      <c r="L79" s="734"/>
    </row>
    <row r="80" spans="1:12" ht="24.75" customHeight="1">
      <c r="A80" s="518" t="s">
        <v>451</v>
      </c>
      <c r="B80" s="728" t="s">
        <v>1101</v>
      </c>
      <c r="C80" s="729"/>
      <c r="F80" s="72"/>
      <c r="G80" s="734"/>
      <c r="H80" s="734"/>
      <c r="I80" s="734"/>
      <c r="J80" s="734"/>
      <c r="K80" s="734"/>
      <c r="L80" s="734"/>
    </row>
    <row r="81" spans="1:12" ht="24.75" customHeight="1">
      <c r="A81" s="518" t="s">
        <v>451</v>
      </c>
      <c r="B81" s="728" t="s">
        <v>1102</v>
      </c>
      <c r="C81" s="729"/>
      <c r="F81" s="72"/>
      <c r="G81" s="734"/>
      <c r="H81" s="734"/>
      <c r="I81" s="734"/>
      <c r="J81" s="734"/>
      <c r="K81" s="734"/>
      <c r="L81" s="734"/>
    </row>
    <row r="82" spans="1:12" ht="24.75" customHeight="1">
      <c r="A82" s="518" t="s">
        <v>451</v>
      </c>
      <c r="B82" s="728" t="s">
        <v>1104</v>
      </c>
      <c r="C82" s="729"/>
      <c r="F82" s="72"/>
      <c r="G82" s="734"/>
      <c r="H82" s="734"/>
      <c r="I82" s="734"/>
      <c r="J82" s="734"/>
      <c r="K82" s="734"/>
      <c r="L82" s="734"/>
    </row>
    <row r="83" spans="1:12" ht="24.75" customHeight="1">
      <c r="A83" s="518" t="s">
        <v>451</v>
      </c>
      <c r="B83" s="728" t="s">
        <v>1103</v>
      </c>
      <c r="C83" s="729"/>
      <c r="F83" s="72"/>
      <c r="G83" s="734"/>
      <c r="H83" s="734"/>
      <c r="I83" s="734"/>
      <c r="J83" s="734"/>
      <c r="K83" s="734"/>
      <c r="L83" s="734"/>
    </row>
    <row r="84" spans="1:12" ht="24.75" customHeight="1">
      <c r="A84" s="518" t="s">
        <v>451</v>
      </c>
      <c r="B84" s="728" t="s">
        <v>1105</v>
      </c>
      <c r="C84" s="729"/>
      <c r="F84" s="72"/>
      <c r="G84" s="734"/>
      <c r="H84" s="734"/>
      <c r="I84" s="734"/>
      <c r="J84" s="734"/>
      <c r="K84" s="734"/>
      <c r="L84" s="734"/>
    </row>
    <row r="85" spans="1:12" ht="24.75" customHeight="1">
      <c r="A85" s="518" t="s">
        <v>451</v>
      </c>
      <c r="B85" s="728" t="s">
        <v>1106</v>
      </c>
      <c r="C85" s="729"/>
      <c r="F85" s="72"/>
      <c r="G85" s="734"/>
      <c r="H85" s="734"/>
      <c r="I85" s="734"/>
      <c r="J85" s="734"/>
      <c r="K85" s="734"/>
      <c r="L85" s="734"/>
    </row>
    <row r="86" spans="1:12" ht="24.75" customHeight="1">
      <c r="A86" s="518" t="s">
        <v>451</v>
      </c>
      <c r="B86" s="728" t="s">
        <v>1107</v>
      </c>
      <c r="C86" s="729"/>
      <c r="F86" s="72"/>
      <c r="G86" s="734"/>
      <c r="H86" s="734"/>
      <c r="I86" s="734"/>
      <c r="J86" s="734"/>
      <c r="K86" s="734"/>
      <c r="L86" s="734"/>
    </row>
    <row r="87" spans="1:12" ht="24.75" customHeight="1">
      <c r="A87" s="518" t="s">
        <v>451</v>
      </c>
      <c r="B87" s="728" t="s">
        <v>1108</v>
      </c>
      <c r="C87" s="729"/>
      <c r="F87" s="72"/>
      <c r="G87" s="734"/>
      <c r="H87" s="734"/>
      <c r="I87" s="734"/>
      <c r="J87" s="734"/>
      <c r="K87" s="734"/>
      <c r="L87" s="734"/>
    </row>
    <row r="88" spans="1:12" ht="24.75" customHeight="1">
      <c r="A88" s="518" t="s">
        <v>451</v>
      </c>
      <c r="B88" s="728" t="s">
        <v>1109</v>
      </c>
      <c r="C88" s="729"/>
      <c r="F88" s="72"/>
      <c r="G88" s="734"/>
      <c r="H88" s="734"/>
      <c r="I88" s="734"/>
      <c r="J88" s="734"/>
      <c r="K88" s="734"/>
      <c r="L88" s="734"/>
    </row>
    <row r="89" spans="1:12" ht="24.75" customHeight="1">
      <c r="A89" s="518" t="s">
        <v>451</v>
      </c>
      <c r="B89" s="728" t="s">
        <v>1110</v>
      </c>
      <c r="C89" s="729"/>
      <c r="F89" s="72"/>
      <c r="G89" s="734"/>
      <c r="H89" s="734"/>
      <c r="I89" s="734"/>
      <c r="J89" s="734"/>
      <c r="K89" s="734"/>
      <c r="L89" s="734"/>
    </row>
    <row r="90" spans="1:12" ht="24.75" customHeight="1">
      <c r="A90" s="518" t="s">
        <v>451</v>
      </c>
      <c r="B90" s="728" t="s">
        <v>1111</v>
      </c>
      <c r="C90" s="729"/>
      <c r="F90" s="72"/>
      <c r="G90" s="734"/>
      <c r="H90" s="734"/>
      <c r="I90" s="734"/>
      <c r="J90" s="734"/>
      <c r="K90" s="734"/>
      <c r="L90" s="734"/>
    </row>
    <row r="91" spans="1:12" ht="24.75" customHeight="1">
      <c r="A91" s="518" t="s">
        <v>451</v>
      </c>
      <c r="B91" s="728" t="s">
        <v>1112</v>
      </c>
      <c r="C91" s="729"/>
      <c r="F91" s="72"/>
      <c r="G91" s="734"/>
      <c r="H91" s="734"/>
      <c r="I91" s="734"/>
      <c r="J91" s="734"/>
      <c r="K91" s="734"/>
      <c r="L91" s="734"/>
    </row>
    <row r="92" spans="1:12" ht="24.75" customHeight="1">
      <c r="A92" s="518" t="s">
        <v>451</v>
      </c>
      <c r="B92" s="728" t="s">
        <v>1113</v>
      </c>
      <c r="C92" s="729"/>
      <c r="F92" s="72"/>
      <c r="G92" s="734"/>
      <c r="H92" s="734"/>
      <c r="I92" s="734"/>
      <c r="J92" s="734"/>
      <c r="K92" s="734"/>
      <c r="L92" s="734"/>
    </row>
    <row r="93" spans="1:12" ht="24.75" customHeight="1">
      <c r="A93" s="518" t="s">
        <v>451</v>
      </c>
      <c r="B93" s="728" t="s">
        <v>1114</v>
      </c>
      <c r="C93" s="729"/>
      <c r="F93" s="72"/>
      <c r="G93" s="734"/>
      <c r="H93" s="734"/>
      <c r="I93" s="734"/>
      <c r="J93" s="734"/>
      <c r="K93" s="734"/>
      <c r="L93" s="734"/>
    </row>
    <row r="94" spans="1:12" ht="24.75" customHeight="1">
      <c r="A94" s="518" t="s">
        <v>451</v>
      </c>
      <c r="B94" s="728" t="s">
        <v>1115</v>
      </c>
      <c r="C94" s="729"/>
      <c r="F94" s="72"/>
      <c r="G94" s="734"/>
      <c r="H94" s="734"/>
      <c r="I94" s="734"/>
      <c r="J94" s="734"/>
      <c r="K94" s="734"/>
      <c r="L94" s="734"/>
    </row>
    <row r="95" spans="1:12" ht="24.75" customHeight="1">
      <c r="A95" s="518" t="s">
        <v>451</v>
      </c>
      <c r="B95" s="728" t="s">
        <v>1116</v>
      </c>
      <c r="C95" s="729"/>
      <c r="F95" s="72"/>
      <c r="G95" s="734"/>
      <c r="H95" s="734"/>
      <c r="I95" s="734"/>
      <c r="J95" s="734"/>
      <c r="K95" s="734"/>
      <c r="L95" s="734"/>
    </row>
    <row r="96" spans="1:12" ht="24.75" customHeight="1">
      <c r="A96" s="518" t="s">
        <v>451</v>
      </c>
      <c r="B96" s="728" t="s">
        <v>1117</v>
      </c>
      <c r="C96" s="729"/>
      <c r="F96" s="72"/>
      <c r="G96" s="734"/>
      <c r="H96" s="734"/>
      <c r="I96" s="734"/>
      <c r="J96" s="734"/>
      <c r="K96" s="734"/>
      <c r="L96" s="734"/>
    </row>
    <row r="97" spans="1:12" ht="24.75" customHeight="1">
      <c r="A97" s="518" t="s">
        <v>451</v>
      </c>
      <c r="B97" s="728" t="s">
        <v>1118</v>
      </c>
      <c r="C97" s="729"/>
      <c r="F97" s="72"/>
      <c r="G97" s="734"/>
      <c r="H97" s="734"/>
      <c r="I97" s="734"/>
      <c r="J97" s="734"/>
      <c r="K97" s="734"/>
      <c r="L97" s="734"/>
    </row>
    <row r="98" spans="1:12" ht="24.75" customHeight="1">
      <c r="A98" s="518" t="s">
        <v>451</v>
      </c>
      <c r="B98" s="728" t="s">
        <v>1119</v>
      </c>
      <c r="C98" s="729"/>
      <c r="F98" s="72"/>
      <c r="G98" s="734"/>
      <c r="H98" s="734"/>
      <c r="I98" s="734"/>
      <c r="J98" s="734"/>
      <c r="K98" s="734"/>
      <c r="L98" s="734"/>
    </row>
    <row r="99" spans="1:12" ht="24.75" customHeight="1">
      <c r="A99" s="518" t="s">
        <v>451</v>
      </c>
      <c r="B99" s="728" t="s">
        <v>1120</v>
      </c>
      <c r="C99" s="729"/>
      <c r="F99" s="72"/>
      <c r="G99" s="734"/>
      <c r="H99" s="734"/>
      <c r="I99" s="734"/>
      <c r="J99" s="734"/>
      <c r="K99" s="734"/>
      <c r="L99" s="734"/>
    </row>
    <row r="100" spans="1:12" ht="24.75" customHeight="1">
      <c r="A100" s="518" t="s">
        <v>451</v>
      </c>
      <c r="B100" s="728" t="s">
        <v>1121</v>
      </c>
      <c r="C100" s="729"/>
      <c r="F100" s="72"/>
      <c r="G100" s="734"/>
      <c r="H100" s="734"/>
      <c r="I100" s="734"/>
      <c r="J100" s="734"/>
      <c r="K100" s="734"/>
      <c r="L100" s="734"/>
    </row>
    <row r="101" spans="1:12" ht="24.75" customHeight="1">
      <c r="A101" s="518" t="s">
        <v>451</v>
      </c>
      <c r="B101" s="728" t="s">
        <v>1122</v>
      </c>
      <c r="C101" s="729"/>
      <c r="F101" s="72"/>
      <c r="G101" s="734"/>
      <c r="H101" s="734"/>
      <c r="I101" s="734"/>
      <c r="J101" s="734"/>
      <c r="K101" s="734"/>
      <c r="L101" s="734"/>
    </row>
    <row r="102" spans="1:12" ht="24.75" customHeight="1">
      <c r="A102" s="518" t="s">
        <v>451</v>
      </c>
      <c r="B102" s="728" t="s">
        <v>1123</v>
      </c>
      <c r="C102" s="729"/>
      <c r="F102" s="72"/>
      <c r="G102" s="734"/>
      <c r="H102" s="734"/>
      <c r="I102" s="734"/>
      <c r="J102" s="734"/>
      <c r="K102" s="734"/>
      <c r="L102" s="734"/>
    </row>
    <row r="103" spans="1:12" ht="24.75" customHeight="1">
      <c r="A103" s="518" t="s">
        <v>451</v>
      </c>
      <c r="B103" s="728" t="s">
        <v>1124</v>
      </c>
      <c r="C103" s="729"/>
      <c r="F103" s="72"/>
      <c r="G103" s="734"/>
      <c r="H103" s="734"/>
      <c r="I103" s="734"/>
      <c r="J103" s="734"/>
      <c r="K103" s="734"/>
      <c r="L103" s="734"/>
    </row>
    <row r="104" spans="1:12" ht="24.75" customHeight="1">
      <c r="A104" s="518" t="s">
        <v>451</v>
      </c>
      <c r="B104" s="728" t="s">
        <v>1125</v>
      </c>
      <c r="C104" s="729"/>
      <c r="F104" s="72"/>
      <c r="G104" s="734"/>
      <c r="H104" s="734"/>
      <c r="I104" s="734"/>
      <c r="J104" s="734"/>
      <c r="K104" s="734"/>
      <c r="L104" s="734"/>
    </row>
    <row r="105" spans="1:12" ht="24.75" customHeight="1">
      <c r="A105" s="518" t="s">
        <v>451</v>
      </c>
      <c r="B105" s="728" t="s">
        <v>1126</v>
      </c>
      <c r="C105" s="729"/>
      <c r="F105" s="72"/>
      <c r="G105" s="734"/>
      <c r="H105" s="734"/>
      <c r="I105" s="734"/>
      <c r="J105" s="734"/>
      <c r="K105" s="734"/>
      <c r="L105" s="734"/>
    </row>
    <row r="106" spans="1:12" ht="24.75" customHeight="1">
      <c r="A106" s="518" t="s">
        <v>451</v>
      </c>
      <c r="B106" s="728" t="s">
        <v>1127</v>
      </c>
      <c r="C106" s="729"/>
      <c r="F106" s="72"/>
      <c r="G106" s="734"/>
      <c r="H106" s="734"/>
      <c r="I106" s="734"/>
      <c r="J106" s="734"/>
      <c r="K106" s="734"/>
      <c r="L106" s="734"/>
    </row>
    <row r="107" spans="1:12" ht="24.75" customHeight="1">
      <c r="A107" s="518" t="s">
        <v>451</v>
      </c>
      <c r="B107" s="728" t="s">
        <v>1129</v>
      </c>
      <c r="C107" s="729"/>
      <c r="F107" s="72"/>
      <c r="G107" s="734"/>
      <c r="H107" s="734"/>
      <c r="I107" s="734"/>
      <c r="J107" s="734"/>
      <c r="K107" s="734"/>
      <c r="L107" s="734"/>
    </row>
    <row r="108" spans="1:12" ht="24.75" customHeight="1">
      <c r="A108" s="518" t="s">
        <v>451</v>
      </c>
      <c r="B108" s="728" t="s">
        <v>1128</v>
      </c>
      <c r="C108" s="729"/>
      <c r="F108" s="72"/>
      <c r="G108" s="734"/>
      <c r="H108" s="734"/>
      <c r="I108" s="734"/>
      <c r="J108" s="734"/>
      <c r="K108" s="734"/>
      <c r="L108" s="734"/>
    </row>
    <row r="109" spans="1:12" ht="24.75" customHeight="1">
      <c r="A109" s="518" t="s">
        <v>451</v>
      </c>
      <c r="B109" s="728" t="s">
        <v>1130</v>
      </c>
      <c r="C109" s="729"/>
      <c r="F109" s="72"/>
      <c r="G109" s="734"/>
      <c r="H109" s="734"/>
      <c r="I109" s="734"/>
      <c r="J109" s="734"/>
      <c r="K109" s="734"/>
      <c r="L109" s="734"/>
    </row>
    <row r="110" spans="1:12" ht="24.75" customHeight="1">
      <c r="A110" s="518" t="s">
        <v>451</v>
      </c>
      <c r="B110" s="728" t="s">
        <v>1131</v>
      </c>
      <c r="C110" s="729"/>
      <c r="F110" s="72"/>
      <c r="G110" s="734"/>
      <c r="H110" s="734"/>
      <c r="I110" s="734"/>
      <c r="J110" s="734"/>
      <c r="K110" s="734"/>
      <c r="L110" s="734"/>
    </row>
    <row r="111" spans="1:12" ht="24.75" customHeight="1">
      <c r="A111" s="518" t="s">
        <v>451</v>
      </c>
      <c r="B111" s="728" t="s">
        <v>1132</v>
      </c>
      <c r="C111" s="729"/>
      <c r="F111" s="72"/>
      <c r="G111" s="734"/>
      <c r="H111" s="734"/>
      <c r="I111" s="734"/>
      <c r="J111" s="734"/>
      <c r="K111" s="734"/>
      <c r="L111" s="734"/>
    </row>
    <row r="112" spans="1:12" ht="24.75" customHeight="1">
      <c r="A112" s="518" t="s">
        <v>451</v>
      </c>
      <c r="B112" s="728" t="s">
        <v>1133</v>
      </c>
      <c r="C112" s="729"/>
      <c r="F112" s="72"/>
      <c r="G112" s="734"/>
      <c r="H112" s="734"/>
      <c r="I112" s="734"/>
      <c r="J112" s="734"/>
      <c r="K112" s="734"/>
      <c r="L112" s="734"/>
    </row>
    <row r="113" spans="1:12" ht="24.75" customHeight="1">
      <c r="A113" s="518" t="s">
        <v>451</v>
      </c>
      <c r="B113" s="728" t="s">
        <v>1134</v>
      </c>
      <c r="C113" s="729"/>
      <c r="F113" s="72"/>
      <c r="G113" s="734"/>
      <c r="H113" s="734"/>
      <c r="I113" s="734"/>
      <c r="J113" s="734"/>
      <c r="K113" s="734"/>
      <c r="L113" s="734"/>
    </row>
    <row r="114" spans="1:12" ht="24.75" customHeight="1">
      <c r="A114" s="518" t="s">
        <v>451</v>
      </c>
      <c r="B114" s="728" t="s">
        <v>1135</v>
      </c>
      <c r="C114" s="729"/>
      <c r="F114" s="72"/>
      <c r="G114" s="734"/>
      <c r="H114" s="734"/>
      <c r="I114" s="734"/>
      <c r="J114" s="734"/>
      <c r="K114" s="734"/>
      <c r="L114" s="734"/>
    </row>
    <row r="115" spans="1:12" ht="24.75" customHeight="1">
      <c r="A115" s="518" t="s">
        <v>451</v>
      </c>
      <c r="B115" s="728" t="s">
        <v>1136</v>
      </c>
      <c r="C115" s="729"/>
      <c r="F115" s="72"/>
      <c r="G115" s="734"/>
      <c r="H115" s="734"/>
      <c r="I115" s="734"/>
      <c r="J115" s="734"/>
      <c r="K115" s="734"/>
      <c r="L115" s="734"/>
    </row>
    <row r="116" spans="1:12" ht="24.75" customHeight="1">
      <c r="A116" s="518" t="s">
        <v>451</v>
      </c>
      <c r="B116" s="728" t="s">
        <v>1138</v>
      </c>
      <c r="C116" s="729"/>
      <c r="F116" s="72"/>
      <c r="G116" s="734"/>
      <c r="H116" s="734"/>
      <c r="I116" s="734"/>
      <c r="J116" s="734"/>
      <c r="K116" s="734"/>
      <c r="L116" s="734"/>
    </row>
    <row r="117" spans="1:12" ht="24.75" customHeight="1">
      <c r="A117" s="518" t="s">
        <v>451</v>
      </c>
      <c r="B117" s="728" t="s">
        <v>1137</v>
      </c>
      <c r="C117" s="729"/>
      <c r="F117" s="72"/>
      <c r="G117" s="734"/>
      <c r="H117" s="734"/>
      <c r="I117" s="734"/>
      <c r="J117" s="734"/>
      <c r="K117" s="734"/>
      <c r="L117" s="734"/>
    </row>
    <row r="118" spans="1:12" ht="24.75" customHeight="1">
      <c r="A118" s="518" t="s">
        <v>451</v>
      </c>
      <c r="B118" s="728" t="s">
        <v>1139</v>
      </c>
      <c r="C118" s="729"/>
      <c r="F118" s="72"/>
      <c r="G118" s="734"/>
      <c r="H118" s="734"/>
      <c r="I118" s="734"/>
      <c r="J118" s="734"/>
      <c r="K118" s="734"/>
      <c r="L118" s="734"/>
    </row>
    <row r="119" spans="1:12" ht="24.75" customHeight="1">
      <c r="A119" s="518" t="s">
        <v>451</v>
      </c>
      <c r="B119" s="728" t="s">
        <v>1140</v>
      </c>
      <c r="C119" s="729"/>
      <c r="F119" s="72"/>
      <c r="G119" s="734"/>
      <c r="H119" s="734"/>
      <c r="I119" s="734"/>
      <c r="J119" s="734"/>
      <c r="K119" s="734"/>
      <c r="L119" s="734"/>
    </row>
    <row r="120" spans="1:12" ht="24.75" customHeight="1">
      <c r="A120" s="518" t="s">
        <v>451</v>
      </c>
      <c r="B120" s="728" t="s">
        <v>1141</v>
      </c>
      <c r="C120" s="729"/>
      <c r="F120" s="72"/>
      <c r="G120" s="734"/>
      <c r="H120" s="734"/>
      <c r="I120" s="734"/>
      <c r="J120" s="734"/>
      <c r="K120" s="734"/>
      <c r="L120" s="734"/>
    </row>
    <row r="121" spans="1:12" ht="24.75" customHeight="1">
      <c r="A121" s="518" t="s">
        <v>451</v>
      </c>
      <c r="B121" s="728" t="s">
        <v>1142</v>
      </c>
      <c r="C121" s="729"/>
      <c r="F121" s="72"/>
      <c r="G121" s="734"/>
      <c r="H121" s="734"/>
      <c r="I121" s="734"/>
      <c r="J121" s="734"/>
      <c r="K121" s="734"/>
      <c r="L121" s="734"/>
    </row>
    <row r="122" spans="1:12" ht="24.75" customHeight="1">
      <c r="A122" s="518" t="s">
        <v>451</v>
      </c>
      <c r="B122" s="728" t="s">
        <v>1143</v>
      </c>
      <c r="C122" s="729"/>
      <c r="F122" s="72"/>
      <c r="G122" s="734"/>
      <c r="H122" s="734"/>
      <c r="I122" s="734"/>
      <c r="J122" s="734"/>
      <c r="K122" s="734"/>
      <c r="L122" s="734"/>
    </row>
    <row r="123" spans="1:12" ht="24.75" customHeight="1">
      <c r="A123" s="92"/>
      <c r="B123" s="92"/>
      <c r="C123" s="92"/>
      <c r="F123" s="72"/>
      <c r="G123" s="72"/>
      <c r="H123" s="72"/>
      <c r="I123" s="72"/>
      <c r="J123" s="72"/>
      <c r="K123" s="72"/>
      <c r="L123" s="72"/>
    </row>
    <row r="124" spans="1:12" ht="24.75" customHeight="1">
      <c r="A124" s="700" t="s">
        <v>78</v>
      </c>
      <c r="B124" s="700"/>
      <c r="C124" s="700"/>
      <c r="D124" s="288"/>
      <c r="E124" s="288"/>
      <c r="F124" s="72"/>
      <c r="G124" s="72"/>
      <c r="H124" s="72"/>
      <c r="I124" s="72"/>
      <c r="J124" s="72"/>
      <c r="K124" s="72"/>
      <c r="L124" s="72"/>
    </row>
    <row r="125" spans="1:12" ht="24.75" customHeight="1">
      <c r="F125" s="418"/>
    </row>
    <row r="126" spans="1:12" ht="24.75" customHeight="1">
      <c r="A126" s="294"/>
      <c r="C126" s="294"/>
      <c r="F126" s="418"/>
    </row>
    <row r="127" spans="1:12" ht="15" customHeight="1">
      <c r="A127" s="500" t="s">
        <v>977</v>
      </c>
      <c r="C127" s="500" t="s">
        <v>978</v>
      </c>
      <c r="F127" s="72"/>
    </row>
    <row r="128" spans="1:12" ht="24.75" customHeight="1">
      <c r="A128" s="500"/>
      <c r="C128" s="500"/>
      <c r="F128" s="419"/>
    </row>
    <row r="129" spans="1:6" ht="24.75" customHeight="1">
      <c r="A129" s="294"/>
      <c r="C129" s="294"/>
      <c r="F129" s="72"/>
    </row>
    <row r="130" spans="1:6" ht="16.5" customHeight="1">
      <c r="A130" s="500" t="s">
        <v>989</v>
      </c>
      <c r="C130" s="500" t="s">
        <v>980</v>
      </c>
    </row>
    <row r="132" spans="1:6" ht="24.75" customHeight="1">
      <c r="A132" s="730" t="s">
        <v>990</v>
      </c>
      <c r="B132" s="730"/>
      <c r="C132" s="730"/>
    </row>
    <row r="133" spans="1:6" ht="14.25" customHeight="1">
      <c r="A133" s="611" t="s">
        <v>981</v>
      </c>
      <c r="B133" s="611"/>
      <c r="C133" s="611"/>
    </row>
  </sheetData>
  <mergeCells count="126">
    <mergeCell ref="A124:C124"/>
    <mergeCell ref="B44:C44"/>
    <mergeCell ref="B45:C45"/>
    <mergeCell ref="B46:C46"/>
    <mergeCell ref="B47:C47"/>
    <mergeCell ref="B76:C76"/>
    <mergeCell ref="B58:C58"/>
    <mergeCell ref="B53:C53"/>
    <mergeCell ref="B54:C54"/>
    <mergeCell ref="B55:C55"/>
    <mergeCell ref="B56:C56"/>
    <mergeCell ref="B57:C57"/>
    <mergeCell ref="B48:C48"/>
    <mergeCell ref="B49:C49"/>
    <mergeCell ref="B50:C50"/>
    <mergeCell ref="B51:C51"/>
    <mergeCell ref="B52:C52"/>
    <mergeCell ref="B59:C59"/>
    <mergeCell ref="B60:C60"/>
    <mergeCell ref="B61:C61"/>
    <mergeCell ref="B62:C62"/>
    <mergeCell ref="B104:C104"/>
    <mergeCell ref="B105:C105"/>
    <mergeCell ref="B106:C106"/>
    <mergeCell ref="A1:C1"/>
    <mergeCell ref="A2:C2"/>
    <mergeCell ref="A4:C4"/>
    <mergeCell ref="A5:A6"/>
    <mergeCell ref="B5:C6"/>
    <mergeCell ref="B7:C7"/>
    <mergeCell ref="B18:C18"/>
    <mergeCell ref="B19:C19"/>
    <mergeCell ref="B41:C41"/>
    <mergeCell ref="B23:C23"/>
    <mergeCell ref="B24:C24"/>
    <mergeCell ref="B22:C22"/>
    <mergeCell ref="B25:C25"/>
    <mergeCell ref="B26:C26"/>
    <mergeCell ref="B10:C10"/>
    <mergeCell ref="B11:C11"/>
    <mergeCell ref="B12:C12"/>
    <mergeCell ref="B13:C13"/>
    <mergeCell ref="B14:C14"/>
    <mergeCell ref="B15:C15"/>
    <mergeCell ref="B16:C16"/>
    <mergeCell ref="B17:C17"/>
    <mergeCell ref="B28:C28"/>
    <mergeCell ref="B20:C20"/>
    <mergeCell ref="G76:L122"/>
    <mergeCell ref="B64:C64"/>
    <mergeCell ref="B65:C65"/>
    <mergeCell ref="B66:C66"/>
    <mergeCell ref="B67:C67"/>
    <mergeCell ref="B68:C68"/>
    <mergeCell ref="B69:C69"/>
    <mergeCell ref="B70:C70"/>
    <mergeCell ref="B71:C71"/>
    <mergeCell ref="B72:C72"/>
    <mergeCell ref="B73:C73"/>
    <mergeCell ref="B74:C74"/>
    <mergeCell ref="B82:C82"/>
    <mergeCell ref="B83:C83"/>
    <mergeCell ref="B84:C84"/>
    <mergeCell ref="B95:C95"/>
    <mergeCell ref="B85:C85"/>
    <mergeCell ref="B86:C86"/>
    <mergeCell ref="B87:C87"/>
    <mergeCell ref="B88:C88"/>
    <mergeCell ref="B89:C89"/>
    <mergeCell ref="B90:C90"/>
    <mergeCell ref="B102:C102"/>
    <mergeCell ref="B103:C103"/>
    <mergeCell ref="B21:C21"/>
    <mergeCell ref="B27:C27"/>
    <mergeCell ref="B77:C77"/>
    <mergeCell ref="B78:C78"/>
    <mergeCell ref="B79:C79"/>
    <mergeCell ref="B80:C80"/>
    <mergeCell ref="B81:C81"/>
    <mergeCell ref="B43:C43"/>
    <mergeCell ref="B42:C42"/>
    <mergeCell ref="A132:C132"/>
    <mergeCell ref="A133:C133"/>
    <mergeCell ref="A3:C3"/>
    <mergeCell ref="B39:C39"/>
    <mergeCell ref="B40:C40"/>
    <mergeCell ref="B32:C32"/>
    <mergeCell ref="B33:C33"/>
    <mergeCell ref="B34:C34"/>
    <mergeCell ref="B35:C35"/>
    <mergeCell ref="B36:C36"/>
    <mergeCell ref="B29:C29"/>
    <mergeCell ref="B30:C30"/>
    <mergeCell ref="B31:C31"/>
    <mergeCell ref="B38:C38"/>
    <mergeCell ref="B37:C37"/>
    <mergeCell ref="B63:C63"/>
    <mergeCell ref="B75:C75"/>
    <mergeCell ref="B8:C8"/>
    <mergeCell ref="B9:C9"/>
    <mergeCell ref="B91:C91"/>
    <mergeCell ref="B92:C92"/>
    <mergeCell ref="B93:C93"/>
    <mergeCell ref="B94:C94"/>
    <mergeCell ref="B96:C96"/>
    <mergeCell ref="B97:C97"/>
    <mergeCell ref="B98:C98"/>
    <mergeCell ref="B99:C99"/>
    <mergeCell ref="B100:C100"/>
    <mergeCell ref="B101:C101"/>
    <mergeCell ref="B122:C122"/>
    <mergeCell ref="B112:C112"/>
    <mergeCell ref="B113:C113"/>
    <mergeCell ref="B114:C114"/>
    <mergeCell ref="B115:C115"/>
    <mergeCell ref="B116:C116"/>
    <mergeCell ref="B107:C107"/>
    <mergeCell ref="B108:C108"/>
    <mergeCell ref="B109:C109"/>
    <mergeCell ref="B110:C110"/>
    <mergeCell ref="B111:C111"/>
    <mergeCell ref="B117:C117"/>
    <mergeCell ref="B118:C118"/>
    <mergeCell ref="B119:C119"/>
    <mergeCell ref="B120:C120"/>
    <mergeCell ref="B121:C121"/>
  </mergeCells>
  <pageMargins left="0.19685039370078741" right="0.19685039370078741" top="0.35433070866141736" bottom="0.35433070866141736"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5"/>
  <sheetViews>
    <sheetView workbookViewId="0">
      <selection activeCell="E28" sqref="E28"/>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35" t="s">
        <v>1016</v>
      </c>
      <c r="C2" s="736"/>
      <c r="D2" s="736"/>
      <c r="E2" s="736"/>
      <c r="F2" s="737"/>
    </row>
    <row r="3" spans="1:8" ht="12">
      <c r="A3" s="92"/>
      <c r="B3" s="738" t="s">
        <v>446</v>
      </c>
      <c r="C3" s="739"/>
      <c r="D3" s="739"/>
      <c r="E3" s="739"/>
      <c r="F3" s="740"/>
    </row>
    <row r="4" spans="1:8" ht="15.75" customHeight="1">
      <c r="A4" s="92"/>
      <c r="B4" s="738" t="s">
        <v>418</v>
      </c>
      <c r="C4" s="739"/>
      <c r="D4" s="739"/>
      <c r="E4" s="739"/>
      <c r="F4" s="740"/>
    </row>
    <row r="5" spans="1:8" ht="15.75" customHeight="1" thickBot="1">
      <c r="A5" s="92"/>
      <c r="B5" s="738" t="s">
        <v>1015</v>
      </c>
      <c r="C5" s="739"/>
      <c r="D5" s="739"/>
      <c r="E5" s="739"/>
      <c r="F5" s="740"/>
    </row>
    <row r="6" spans="1:8" ht="15" customHeight="1">
      <c r="A6" s="92"/>
      <c r="B6" s="748" t="s">
        <v>414</v>
      </c>
      <c r="C6" s="750" t="s">
        <v>415</v>
      </c>
      <c r="D6" s="751"/>
      <c r="E6" s="754" t="s">
        <v>416</v>
      </c>
      <c r="F6" s="748" t="s">
        <v>417</v>
      </c>
    </row>
    <row r="7" spans="1:8" ht="15.75" customHeight="1" thickBot="1">
      <c r="A7" s="92"/>
      <c r="B7" s="749"/>
      <c r="C7" s="752"/>
      <c r="D7" s="753"/>
      <c r="E7" s="755"/>
      <c r="F7" s="749"/>
    </row>
    <row r="8" spans="1:8" ht="12">
      <c r="A8" s="92"/>
      <c r="B8" s="298"/>
      <c r="C8" s="756"/>
      <c r="D8" s="757"/>
      <c r="E8" s="332"/>
      <c r="F8" s="333"/>
    </row>
    <row r="9" spans="1:8" ht="12">
      <c r="A9" s="92"/>
      <c r="B9" s="299"/>
      <c r="C9" s="758"/>
      <c r="D9" s="759"/>
      <c r="E9" s="760"/>
      <c r="F9" s="763"/>
    </row>
    <row r="10" spans="1:8" ht="12">
      <c r="A10" s="92"/>
      <c r="B10" s="299"/>
      <c r="C10" s="758"/>
      <c r="D10" s="759"/>
      <c r="E10" s="761"/>
      <c r="F10" s="764"/>
    </row>
    <row r="11" spans="1:8" ht="12">
      <c r="A11" s="92"/>
      <c r="B11" s="299"/>
      <c r="C11" s="766"/>
      <c r="D11" s="767"/>
      <c r="E11" s="761"/>
      <c r="F11" s="764"/>
    </row>
    <row r="12" spans="1:8" ht="12">
      <c r="A12" s="92"/>
      <c r="B12" s="299"/>
      <c r="C12" s="758"/>
      <c r="D12" s="759"/>
      <c r="E12" s="761"/>
      <c r="F12" s="764"/>
      <c r="H12" s="291"/>
    </row>
    <row r="13" spans="1:8" ht="24.75" customHeight="1">
      <c r="A13" s="92"/>
      <c r="B13" s="299"/>
      <c r="C13" s="758"/>
      <c r="D13" s="759"/>
      <c r="E13" s="761"/>
      <c r="F13" s="764"/>
      <c r="H13" s="291"/>
    </row>
    <row r="14" spans="1:8" ht="36" customHeight="1">
      <c r="A14" s="92"/>
      <c r="B14" s="299"/>
      <c r="C14" s="758"/>
      <c r="D14" s="759"/>
      <c r="E14" s="761"/>
      <c r="F14" s="764"/>
      <c r="H14" s="334"/>
    </row>
    <row r="15" spans="1:8" ht="24" customHeight="1">
      <c r="A15" s="92"/>
      <c r="B15" s="299"/>
      <c r="C15" s="758"/>
      <c r="D15" s="759"/>
      <c r="E15" s="761"/>
      <c r="F15" s="764"/>
      <c r="H15" s="291"/>
    </row>
    <row r="16" spans="1:8" ht="12">
      <c r="A16" s="92"/>
      <c r="B16" s="265"/>
      <c r="C16" s="758"/>
      <c r="D16" s="759"/>
      <c r="E16" s="761"/>
      <c r="F16" s="764"/>
      <c r="H16" s="291"/>
    </row>
    <row r="17" spans="1:20" ht="12">
      <c r="A17" s="92"/>
      <c r="B17" s="265"/>
      <c r="C17" s="758"/>
      <c r="D17" s="759"/>
      <c r="E17" s="762"/>
      <c r="F17" s="765"/>
    </row>
    <row r="18" spans="1:20">
      <c r="A18" s="92"/>
      <c r="B18" s="265"/>
      <c r="C18" s="768"/>
      <c r="D18" s="769"/>
      <c r="E18" s="293"/>
      <c r="F18" s="292"/>
    </row>
    <row r="19" spans="1:20">
      <c r="A19" s="92"/>
      <c r="B19" s="92"/>
      <c r="C19" s="92"/>
      <c r="D19" s="92"/>
    </row>
    <row r="20" spans="1:20">
      <c r="A20" s="92"/>
      <c r="B20" s="92"/>
      <c r="C20" s="92"/>
      <c r="D20" s="92"/>
    </row>
    <row r="21" spans="1:20" ht="12" customHeight="1">
      <c r="B21" s="706" t="s">
        <v>78</v>
      </c>
      <c r="C21" s="706"/>
      <c r="D21" s="706"/>
      <c r="E21" s="706"/>
      <c r="F21" s="706"/>
      <c r="G21" s="288"/>
      <c r="H21" s="288"/>
      <c r="I21" s="288"/>
    </row>
    <row r="25" spans="1:20">
      <c r="B25" s="91" t="s">
        <v>1000</v>
      </c>
      <c r="D25" s="91" t="s">
        <v>1001</v>
      </c>
    </row>
    <row r="26" spans="1:20" s="505" customFormat="1" ht="15" customHeight="1">
      <c r="B26" s="506" t="s">
        <v>977</v>
      </c>
      <c r="C26" s="507"/>
      <c r="D26" s="747" t="s">
        <v>978</v>
      </c>
      <c r="E26" s="747"/>
      <c r="F26" s="747"/>
      <c r="G26" s="507"/>
      <c r="H26" s="507"/>
      <c r="I26" s="507"/>
      <c r="J26" s="507"/>
      <c r="K26" s="507"/>
      <c r="N26" s="747" t="s">
        <v>978</v>
      </c>
      <c r="O26" s="747"/>
      <c r="P26" s="747"/>
      <c r="Q26" s="747"/>
      <c r="R26" s="747"/>
      <c r="S26" s="747"/>
      <c r="T26" s="747"/>
    </row>
    <row r="27" spans="1:20" s="505" customFormat="1" ht="15" customHeight="1">
      <c r="B27" s="506"/>
      <c r="C27" s="507"/>
      <c r="D27" s="508"/>
      <c r="E27" s="508"/>
      <c r="F27" s="508"/>
      <c r="G27" s="507"/>
      <c r="H27" s="507"/>
      <c r="I27" s="507"/>
      <c r="J27" s="507"/>
      <c r="K27" s="507"/>
      <c r="N27" s="508"/>
      <c r="O27" s="508"/>
      <c r="P27" s="508"/>
      <c r="Q27" s="508"/>
      <c r="R27" s="508"/>
      <c r="S27" s="508"/>
      <c r="T27" s="508"/>
    </row>
    <row r="28" spans="1:20" s="505" customFormat="1" ht="15" customHeight="1">
      <c r="B28" s="506"/>
      <c r="C28" s="507"/>
      <c r="D28" s="508"/>
      <c r="E28" s="508"/>
      <c r="F28" s="508"/>
      <c r="G28" s="507"/>
      <c r="H28" s="507"/>
      <c r="I28" s="507"/>
      <c r="J28" s="507"/>
      <c r="K28" s="507"/>
      <c r="N28" s="508"/>
      <c r="O28" s="508"/>
      <c r="P28" s="508"/>
      <c r="Q28" s="508"/>
      <c r="R28" s="508"/>
      <c r="S28" s="508"/>
      <c r="T28" s="508"/>
    </row>
    <row r="29" spans="1:20" s="505" customFormat="1" ht="15" customHeight="1">
      <c r="B29" s="91" t="s">
        <v>1000</v>
      </c>
      <c r="C29" s="507"/>
      <c r="D29" s="91" t="s">
        <v>1001</v>
      </c>
      <c r="E29" s="508"/>
      <c r="F29" s="508"/>
      <c r="G29" s="507"/>
      <c r="H29" s="507"/>
      <c r="I29" s="507"/>
      <c r="J29" s="507"/>
      <c r="K29" s="507"/>
      <c r="N29" s="508"/>
      <c r="O29" s="508"/>
      <c r="P29" s="508"/>
      <c r="Q29" s="508"/>
      <c r="R29" s="508"/>
      <c r="S29" s="508"/>
      <c r="T29" s="508"/>
    </row>
    <row r="30" spans="1:20" ht="14.4">
      <c r="B30" s="504" t="s">
        <v>979</v>
      </c>
      <c r="D30" s="611" t="s">
        <v>980</v>
      </c>
      <c r="E30" s="611"/>
      <c r="F30" s="611"/>
    </row>
    <row r="34" spans="3:4">
      <c r="C34" s="91" t="s">
        <v>460</v>
      </c>
    </row>
    <row r="35" spans="3:4">
      <c r="C35" s="611" t="s">
        <v>1002</v>
      </c>
      <c r="D35" s="611"/>
    </row>
  </sheetData>
  <mergeCells count="26">
    <mergeCell ref="C16:D16"/>
    <mergeCell ref="C17:D17"/>
    <mergeCell ref="C18:D18"/>
    <mergeCell ref="B21:F21"/>
    <mergeCell ref="D30:F30"/>
    <mergeCell ref="C11:D11"/>
    <mergeCell ref="C12:D12"/>
    <mergeCell ref="C13:D13"/>
    <mergeCell ref="C14:D14"/>
    <mergeCell ref="C15:D15"/>
    <mergeCell ref="C35:D35"/>
    <mergeCell ref="B4:F4"/>
    <mergeCell ref="N26:T26"/>
    <mergeCell ref="D26:F26"/>
    <mergeCell ref="B2:F2"/>
    <mergeCell ref="B3:F3"/>
    <mergeCell ref="B5:F5"/>
    <mergeCell ref="B6:B7"/>
    <mergeCell ref="C6:D7"/>
    <mergeCell ref="E6:E7"/>
    <mergeCell ref="F6:F7"/>
    <mergeCell ref="C8:D8"/>
    <mergeCell ref="C9:D9"/>
    <mergeCell ref="E9:E17"/>
    <mergeCell ref="F9:F17"/>
    <mergeCell ref="C10:D10"/>
  </mergeCells>
  <pageMargins left="0.70866141732283472" right="0.70866141732283472" top="0.74803149606299213" bottom="0.74803149606299213" header="0.31496062992125984" footer="0.31496062992125984"/>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42"/>
  <sheetViews>
    <sheetView workbookViewId="0">
      <selection activeCell="G487" sqref="G487"/>
    </sheetView>
  </sheetViews>
  <sheetFormatPr baseColWidth="10" defaultRowHeight="13.8"/>
  <cols>
    <col min="1" max="1" width="16" style="336" customWidth="1"/>
    <col min="2" max="2" width="98.109375" style="106" customWidth="1"/>
    <col min="3" max="3" width="14" style="485"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35" t="s">
        <v>1016</v>
      </c>
      <c r="B1" s="736"/>
      <c r="C1" s="737"/>
    </row>
    <row r="2" spans="1:3" s="107" customFormat="1" ht="12.6" thickBot="1">
      <c r="A2" s="738" t="s">
        <v>446</v>
      </c>
      <c r="B2" s="739"/>
      <c r="C2" s="740"/>
    </row>
    <row r="3" spans="1:3" ht="12">
      <c r="A3" s="735" t="s">
        <v>1015</v>
      </c>
      <c r="B3" s="736"/>
      <c r="C3" s="737"/>
    </row>
    <row r="4" spans="1:3" s="107" customFormat="1">
      <c r="A4" s="468"/>
      <c r="B4" s="774" t="s">
        <v>1076</v>
      </c>
      <c r="C4" s="475"/>
    </row>
    <row r="5" spans="1:3" s="107" customFormat="1">
      <c r="A5" s="468"/>
      <c r="B5" s="775"/>
      <c r="C5" s="475"/>
    </row>
    <row r="6" spans="1:3" s="107" customFormat="1">
      <c r="A6" s="469"/>
      <c r="B6" s="776"/>
      <c r="C6" s="476"/>
    </row>
    <row r="7" spans="1:3" s="472" customFormat="1">
      <c r="A7" s="470"/>
      <c r="B7" s="471"/>
      <c r="C7" s="477"/>
    </row>
    <row r="8" spans="1:3" s="107" customFormat="1">
      <c r="A8" s="466"/>
      <c r="B8" s="467" t="s">
        <v>442</v>
      </c>
      <c r="C8" s="486"/>
    </row>
    <row r="9" spans="1:3" s="107" customFormat="1" ht="12">
      <c r="A9" s="473"/>
      <c r="B9" s="457" t="s">
        <v>965</v>
      </c>
      <c r="C9" s="487"/>
    </row>
    <row r="10" spans="1:3" s="107" customFormat="1" ht="11.4">
      <c r="A10" s="442">
        <v>100001344</v>
      </c>
      <c r="B10" s="432" t="s">
        <v>577</v>
      </c>
      <c r="C10" s="448">
        <v>522</v>
      </c>
    </row>
    <row r="11" spans="1:3" s="107" customFormat="1" ht="11.4">
      <c r="A11" s="442">
        <v>100001350</v>
      </c>
      <c r="B11" s="432" t="s">
        <v>577</v>
      </c>
      <c r="C11" s="448">
        <v>522</v>
      </c>
    </row>
    <row r="12" spans="1:3" s="107" customFormat="1" ht="12">
      <c r="A12" s="433">
        <v>100001351</v>
      </c>
      <c r="B12" s="432" t="s">
        <v>577</v>
      </c>
      <c r="C12" s="448">
        <v>522</v>
      </c>
    </row>
    <row r="13" spans="1:3" s="107" customFormat="1" ht="12">
      <c r="A13" s="433">
        <v>100001352</v>
      </c>
      <c r="B13" s="432" t="s">
        <v>577</v>
      </c>
      <c r="C13" s="448">
        <v>522</v>
      </c>
    </row>
    <row r="14" spans="1:3" s="107" customFormat="1" ht="12">
      <c r="A14" s="433">
        <v>100001353</v>
      </c>
      <c r="B14" s="432" t="s">
        <v>577</v>
      </c>
      <c r="C14" s="448">
        <v>522</v>
      </c>
    </row>
    <row r="15" spans="1:3" s="107" customFormat="1" ht="12">
      <c r="A15" s="433">
        <v>100001027</v>
      </c>
      <c r="B15" s="432" t="s">
        <v>578</v>
      </c>
      <c r="C15" s="453">
        <v>2990</v>
      </c>
    </row>
    <row r="16" spans="1:3" s="107" customFormat="1" ht="12">
      <c r="A16" s="433">
        <v>100001028</v>
      </c>
      <c r="B16" s="432" t="s">
        <v>578</v>
      </c>
      <c r="C16" s="453">
        <v>2990</v>
      </c>
    </row>
    <row r="17" spans="1:3" s="107" customFormat="1" ht="12">
      <c r="A17" s="433">
        <v>100001029</v>
      </c>
      <c r="B17" s="432" t="s">
        <v>578</v>
      </c>
      <c r="C17" s="453">
        <v>2990</v>
      </c>
    </row>
    <row r="18" spans="1:3" s="107" customFormat="1" ht="12">
      <c r="A18" s="433">
        <v>100001030</v>
      </c>
      <c r="B18" s="432" t="s">
        <v>578</v>
      </c>
      <c r="C18" s="453">
        <v>2990</v>
      </c>
    </row>
    <row r="19" spans="1:3" s="107" customFormat="1" ht="11.4">
      <c r="A19" s="442">
        <v>100001025</v>
      </c>
      <c r="B19" s="432" t="s">
        <v>579</v>
      </c>
      <c r="C19" s="453">
        <v>1900</v>
      </c>
    </row>
    <row r="20" spans="1:3" s="107" customFormat="1" ht="11.4">
      <c r="A20" s="442">
        <v>100001019</v>
      </c>
      <c r="B20" s="432" t="s">
        <v>580</v>
      </c>
      <c r="C20" s="453">
        <v>750</v>
      </c>
    </row>
    <row r="21" spans="1:3" s="107" customFormat="1" ht="12">
      <c r="A21" s="433">
        <v>100001020</v>
      </c>
      <c r="B21" s="432" t="s">
        <v>580</v>
      </c>
      <c r="C21" s="453">
        <v>750</v>
      </c>
    </row>
    <row r="22" spans="1:3" s="107" customFormat="1" ht="12">
      <c r="A22" s="433">
        <v>100001021</v>
      </c>
      <c r="B22" s="432" t="s">
        <v>580</v>
      </c>
      <c r="C22" s="453">
        <v>750</v>
      </c>
    </row>
    <row r="23" spans="1:3" s="107" customFormat="1" ht="12">
      <c r="A23" s="433">
        <v>100001022</v>
      </c>
      <c r="B23" s="432" t="s">
        <v>580</v>
      </c>
      <c r="C23" s="453">
        <v>750</v>
      </c>
    </row>
    <row r="24" spans="1:3" s="107" customFormat="1" ht="12">
      <c r="A24" s="433">
        <v>100001023</v>
      </c>
      <c r="B24" s="432" t="s">
        <v>580</v>
      </c>
      <c r="C24" s="453">
        <v>750</v>
      </c>
    </row>
    <row r="25" spans="1:3" s="107" customFormat="1" ht="11.4">
      <c r="A25" s="442">
        <v>100001024</v>
      </c>
      <c r="B25" s="432" t="s">
        <v>581</v>
      </c>
      <c r="C25" s="453">
        <v>5750</v>
      </c>
    </row>
    <row r="26" spans="1:3" s="107" customFormat="1" ht="11.4">
      <c r="A26" s="442">
        <v>100001030</v>
      </c>
      <c r="B26" s="432" t="s">
        <v>582</v>
      </c>
      <c r="C26" s="453">
        <v>1500</v>
      </c>
    </row>
    <row r="27" spans="1:3" s="107" customFormat="1" ht="12">
      <c r="A27" s="433">
        <v>100001031</v>
      </c>
      <c r="B27" s="432" t="s">
        <v>582</v>
      </c>
      <c r="C27" s="453">
        <v>1500</v>
      </c>
    </row>
    <row r="28" spans="1:3" s="107" customFormat="1" ht="12">
      <c r="A28" s="433">
        <v>100001032</v>
      </c>
      <c r="B28" s="432" t="s">
        <v>582</v>
      </c>
      <c r="C28" s="453">
        <v>1500</v>
      </c>
    </row>
    <row r="29" spans="1:3" s="107" customFormat="1" ht="12">
      <c r="A29" s="433">
        <v>100001033</v>
      </c>
      <c r="B29" s="432" t="s">
        <v>582</v>
      </c>
      <c r="C29" s="453">
        <v>1500</v>
      </c>
    </row>
    <row r="30" spans="1:3" s="107" customFormat="1" ht="12">
      <c r="A30" s="433">
        <v>100001034</v>
      </c>
      <c r="B30" s="432" t="s">
        <v>582</v>
      </c>
      <c r="C30" s="453">
        <v>1500</v>
      </c>
    </row>
    <row r="31" spans="1:3" s="107" customFormat="1" ht="12">
      <c r="A31" s="433">
        <v>100001035</v>
      </c>
      <c r="B31" s="432" t="s">
        <v>582</v>
      </c>
      <c r="C31" s="453">
        <v>1500</v>
      </c>
    </row>
    <row r="32" spans="1:3" s="107" customFormat="1" ht="12">
      <c r="A32" s="433">
        <v>100001036</v>
      </c>
      <c r="B32" s="432" t="s">
        <v>582</v>
      </c>
      <c r="C32" s="453">
        <v>1500</v>
      </c>
    </row>
    <row r="33" spans="1:3" s="107" customFormat="1" ht="12">
      <c r="A33" s="433">
        <v>100001037</v>
      </c>
      <c r="B33" s="432" t="s">
        <v>582</v>
      </c>
      <c r="C33" s="453">
        <v>1500</v>
      </c>
    </row>
    <row r="34" spans="1:3" s="107" customFormat="1" ht="11.4">
      <c r="A34" s="434">
        <v>100001390</v>
      </c>
      <c r="B34" s="432" t="s">
        <v>583</v>
      </c>
      <c r="C34" s="453">
        <v>696</v>
      </c>
    </row>
    <row r="35" spans="1:3" s="107" customFormat="1" ht="11.4">
      <c r="A35" s="434">
        <v>100001391</v>
      </c>
      <c r="B35" s="432" t="s">
        <v>583</v>
      </c>
      <c r="C35" s="453">
        <v>696</v>
      </c>
    </row>
    <row r="36" spans="1:3" s="107" customFormat="1" ht="11.4">
      <c r="A36" s="434">
        <v>100001392</v>
      </c>
      <c r="B36" s="432" t="s">
        <v>583</v>
      </c>
      <c r="C36" s="453">
        <v>696</v>
      </c>
    </row>
    <row r="37" spans="1:3" s="107" customFormat="1" ht="11.4">
      <c r="A37" s="434">
        <v>100001393</v>
      </c>
      <c r="B37" s="432" t="s">
        <v>583</v>
      </c>
      <c r="C37" s="453">
        <v>696</v>
      </c>
    </row>
    <row r="38" spans="1:3" s="107" customFormat="1" ht="12">
      <c r="A38" s="433">
        <v>100001395</v>
      </c>
      <c r="B38" s="432" t="s">
        <v>584</v>
      </c>
      <c r="C38" s="453">
        <v>4060</v>
      </c>
    </row>
    <row r="39" spans="1:3" s="107" customFormat="1" ht="12">
      <c r="A39" s="433">
        <v>100001397</v>
      </c>
      <c r="B39" s="432" t="s">
        <v>584</v>
      </c>
      <c r="C39" s="453">
        <v>4060</v>
      </c>
    </row>
    <row r="40" spans="1:3" s="107" customFormat="1" ht="11.4">
      <c r="A40" s="444" t="s">
        <v>975</v>
      </c>
      <c r="B40" s="432" t="s">
        <v>585</v>
      </c>
      <c r="C40" s="453">
        <v>696</v>
      </c>
    </row>
    <row r="41" spans="1:3" s="107" customFormat="1" ht="11.4">
      <c r="A41" s="444" t="s">
        <v>975</v>
      </c>
      <c r="B41" s="432" t="s">
        <v>585</v>
      </c>
      <c r="C41" s="453">
        <v>696</v>
      </c>
    </row>
    <row r="42" spans="1:3" s="107" customFormat="1" ht="11.4">
      <c r="A42" s="444" t="s">
        <v>975</v>
      </c>
      <c r="B42" s="432" t="s">
        <v>585</v>
      </c>
      <c r="C42" s="453">
        <v>696</v>
      </c>
    </row>
    <row r="43" spans="1:3" s="107" customFormat="1" ht="11.4">
      <c r="A43" s="444" t="s">
        <v>975</v>
      </c>
      <c r="B43" s="432" t="s">
        <v>585</v>
      </c>
      <c r="C43" s="453">
        <v>696</v>
      </c>
    </row>
    <row r="44" spans="1:3" s="107" customFormat="1" ht="11.4">
      <c r="A44" s="444" t="s">
        <v>975</v>
      </c>
      <c r="B44" s="432" t="s">
        <v>585</v>
      </c>
      <c r="C44" s="453">
        <v>696</v>
      </c>
    </row>
    <row r="45" spans="1:3" s="107" customFormat="1" ht="11.4">
      <c r="A45" s="444" t="s">
        <v>975</v>
      </c>
      <c r="B45" s="432" t="s">
        <v>585</v>
      </c>
      <c r="C45" s="453">
        <v>696</v>
      </c>
    </row>
    <row r="46" spans="1:3" s="107" customFormat="1" ht="11.4">
      <c r="A46" s="444" t="s">
        <v>975</v>
      </c>
      <c r="B46" s="432" t="s">
        <v>585</v>
      </c>
      <c r="C46" s="453">
        <v>696</v>
      </c>
    </row>
    <row r="47" spans="1:3" s="107" customFormat="1" ht="11.4">
      <c r="A47" s="444" t="s">
        <v>975</v>
      </c>
      <c r="B47" s="432" t="s">
        <v>585</v>
      </c>
      <c r="C47" s="453">
        <v>696</v>
      </c>
    </row>
    <row r="48" spans="1:3" s="107" customFormat="1" ht="11.4">
      <c r="A48" s="444" t="s">
        <v>975</v>
      </c>
      <c r="B48" s="432" t="s">
        <v>585</v>
      </c>
      <c r="C48" s="453">
        <v>696</v>
      </c>
    </row>
    <row r="49" spans="1:3" s="107" customFormat="1" ht="11.4">
      <c r="A49" s="444" t="s">
        <v>975</v>
      </c>
      <c r="B49" s="432" t="s">
        <v>585</v>
      </c>
      <c r="C49" s="453">
        <v>696</v>
      </c>
    </row>
    <row r="50" spans="1:3" s="107" customFormat="1" ht="11.4">
      <c r="A50" s="444" t="s">
        <v>975</v>
      </c>
      <c r="B50" s="432" t="s">
        <v>585</v>
      </c>
      <c r="C50" s="453">
        <v>696</v>
      </c>
    </row>
    <row r="51" spans="1:3" s="107" customFormat="1" ht="11.4">
      <c r="A51" s="444" t="s">
        <v>975</v>
      </c>
      <c r="B51" s="432" t="s">
        <v>585</v>
      </c>
      <c r="C51" s="453">
        <v>696</v>
      </c>
    </row>
    <row r="52" spans="1:3" s="107" customFormat="1" ht="11.4">
      <c r="A52" s="444" t="s">
        <v>975</v>
      </c>
      <c r="B52" s="432" t="s">
        <v>586</v>
      </c>
      <c r="C52" s="453">
        <v>3306</v>
      </c>
    </row>
    <row r="53" spans="1:3" s="107" customFormat="1" ht="11.4">
      <c r="A53" s="444" t="s">
        <v>975</v>
      </c>
      <c r="B53" s="432" t="s">
        <v>587</v>
      </c>
      <c r="C53" s="449">
        <v>754</v>
      </c>
    </row>
    <row r="54" spans="1:3" s="107" customFormat="1" ht="11.4">
      <c r="A54" s="444" t="s">
        <v>975</v>
      </c>
      <c r="B54" s="432" t="s">
        <v>587</v>
      </c>
      <c r="C54" s="449">
        <v>754</v>
      </c>
    </row>
    <row r="55" spans="1:3" s="107" customFormat="1" ht="11.4">
      <c r="A55" s="444" t="s">
        <v>975</v>
      </c>
      <c r="B55" s="432" t="s">
        <v>587</v>
      </c>
      <c r="C55" s="449">
        <v>754</v>
      </c>
    </row>
    <row r="56" spans="1:3" s="107" customFormat="1" ht="11.4">
      <c r="A56" s="444" t="s">
        <v>975</v>
      </c>
      <c r="B56" s="432" t="s">
        <v>587</v>
      </c>
      <c r="C56" s="449">
        <v>754</v>
      </c>
    </row>
    <row r="57" spans="1:3" s="107" customFormat="1" ht="11.4">
      <c r="A57" s="444" t="s">
        <v>975</v>
      </c>
      <c r="B57" s="432" t="s">
        <v>587</v>
      </c>
      <c r="C57" s="449">
        <v>754</v>
      </c>
    </row>
    <row r="58" spans="1:3" s="107" customFormat="1" ht="11.4">
      <c r="A58" s="444" t="s">
        <v>975</v>
      </c>
      <c r="B58" s="432" t="s">
        <v>587</v>
      </c>
      <c r="C58" s="449">
        <v>754</v>
      </c>
    </row>
    <row r="59" spans="1:3" s="107" customFormat="1" ht="11.4">
      <c r="A59" s="444" t="s">
        <v>975</v>
      </c>
      <c r="B59" s="432" t="s">
        <v>587</v>
      </c>
      <c r="C59" s="449">
        <v>754</v>
      </c>
    </row>
    <row r="60" spans="1:3" s="107" customFormat="1" ht="11.4">
      <c r="A60" s="444" t="s">
        <v>975</v>
      </c>
      <c r="B60" s="432" t="s">
        <v>587</v>
      </c>
      <c r="C60" s="449">
        <v>754</v>
      </c>
    </row>
    <row r="61" spans="1:3" s="107" customFormat="1" ht="11.4">
      <c r="A61" s="444" t="s">
        <v>975</v>
      </c>
      <c r="B61" s="432" t="s">
        <v>587</v>
      </c>
      <c r="C61" s="449">
        <v>754</v>
      </c>
    </row>
    <row r="62" spans="1:3" s="107" customFormat="1" ht="11.4">
      <c r="A62" s="444" t="s">
        <v>975</v>
      </c>
      <c r="B62" s="432" t="s">
        <v>587</v>
      </c>
      <c r="C62" s="449">
        <v>754</v>
      </c>
    </row>
    <row r="63" spans="1:3" s="107" customFormat="1" ht="12">
      <c r="A63" s="473"/>
      <c r="B63" s="457" t="s">
        <v>965</v>
      </c>
      <c r="C63" s="487"/>
    </row>
    <row r="64" spans="1:3" s="107" customFormat="1" ht="11.4">
      <c r="A64" s="444" t="s">
        <v>975</v>
      </c>
      <c r="B64" s="436" t="s">
        <v>592</v>
      </c>
      <c r="C64" s="451">
        <v>522</v>
      </c>
    </row>
    <row r="65" spans="1:3" s="107" customFormat="1" ht="11.4">
      <c r="A65" s="444" t="s">
        <v>975</v>
      </c>
      <c r="B65" s="436" t="s">
        <v>592</v>
      </c>
      <c r="C65" s="451">
        <v>522</v>
      </c>
    </row>
    <row r="66" spans="1:3" s="107" customFormat="1" ht="11.4">
      <c r="A66" s="444" t="s">
        <v>975</v>
      </c>
      <c r="B66" s="436" t="s">
        <v>592</v>
      </c>
      <c r="C66" s="451">
        <v>522</v>
      </c>
    </row>
    <row r="67" spans="1:3" s="107" customFormat="1" ht="11.4">
      <c r="A67" s="444" t="s">
        <v>975</v>
      </c>
      <c r="B67" s="436" t="s">
        <v>592</v>
      </c>
      <c r="C67" s="451">
        <v>522</v>
      </c>
    </row>
    <row r="68" spans="1:3" s="107" customFormat="1" ht="11.4">
      <c r="A68" s="442">
        <v>1000000845</v>
      </c>
      <c r="B68" s="436" t="s">
        <v>592</v>
      </c>
      <c r="C68" s="451">
        <v>522</v>
      </c>
    </row>
    <row r="69" spans="1:3" s="107" customFormat="1" ht="11.4">
      <c r="A69" s="442">
        <v>1000000848</v>
      </c>
      <c r="B69" s="436" t="s">
        <v>592</v>
      </c>
      <c r="C69" s="451">
        <v>522</v>
      </c>
    </row>
    <row r="70" spans="1:3" s="107" customFormat="1" ht="11.4">
      <c r="A70" s="442">
        <v>1000000847</v>
      </c>
      <c r="B70" s="436" t="s">
        <v>592</v>
      </c>
      <c r="C70" s="451">
        <v>522</v>
      </c>
    </row>
    <row r="71" spans="1:3" s="107" customFormat="1" ht="11.4">
      <c r="A71" s="442">
        <v>100001259</v>
      </c>
      <c r="B71" s="436" t="s">
        <v>592</v>
      </c>
      <c r="C71" s="451">
        <v>522</v>
      </c>
    </row>
    <row r="72" spans="1:3" s="107" customFormat="1" ht="11.4">
      <c r="A72" s="438">
        <v>100001260</v>
      </c>
      <c r="B72" s="436" t="s">
        <v>592</v>
      </c>
      <c r="C72" s="451">
        <v>522</v>
      </c>
    </row>
    <row r="73" spans="1:3" s="107" customFormat="1" ht="11.4">
      <c r="A73" s="438">
        <v>100001261</v>
      </c>
      <c r="B73" s="436" t="s">
        <v>592</v>
      </c>
      <c r="C73" s="451">
        <v>522</v>
      </c>
    </row>
    <row r="74" spans="1:3" s="107" customFormat="1" ht="11.4">
      <c r="A74" s="438">
        <v>100001262</v>
      </c>
      <c r="B74" s="436" t="s">
        <v>592</v>
      </c>
      <c r="C74" s="451">
        <v>522</v>
      </c>
    </row>
    <row r="75" spans="1:3" s="107" customFormat="1" ht="11.4">
      <c r="A75" s="438">
        <v>100001263</v>
      </c>
      <c r="B75" s="436" t="s">
        <v>592</v>
      </c>
      <c r="C75" s="451">
        <v>522</v>
      </c>
    </row>
    <row r="76" spans="1:3" s="107" customFormat="1" ht="11.4">
      <c r="A76" s="438">
        <v>100001264</v>
      </c>
      <c r="B76" s="436" t="s">
        <v>592</v>
      </c>
      <c r="C76" s="451">
        <v>522</v>
      </c>
    </row>
    <row r="77" spans="1:3" s="107" customFormat="1" ht="11.4">
      <c r="A77" s="442">
        <v>1000000846</v>
      </c>
      <c r="B77" s="436" t="s">
        <v>593</v>
      </c>
      <c r="C77" s="451">
        <v>2320</v>
      </c>
    </row>
    <row r="78" spans="1:3" s="107" customFormat="1" ht="11.4">
      <c r="A78" s="442">
        <v>1000000844</v>
      </c>
      <c r="B78" s="436" t="s">
        <v>594</v>
      </c>
      <c r="C78" s="451">
        <v>1740</v>
      </c>
    </row>
    <row r="79" spans="1:3" s="107" customFormat="1" ht="22.8">
      <c r="A79" s="444" t="s">
        <v>975</v>
      </c>
      <c r="B79" s="436" t="s">
        <v>595</v>
      </c>
      <c r="C79" s="451">
        <v>638</v>
      </c>
    </row>
    <row r="80" spans="1:3" s="107" customFormat="1" ht="22.8">
      <c r="A80" s="442">
        <v>100001311</v>
      </c>
      <c r="B80" s="436" t="s">
        <v>596</v>
      </c>
      <c r="C80" s="451">
        <v>522</v>
      </c>
    </row>
    <row r="81" spans="1:3" s="107" customFormat="1" ht="11.4">
      <c r="A81" s="438">
        <v>100001214</v>
      </c>
      <c r="B81" s="436" t="s">
        <v>597</v>
      </c>
      <c r="C81" s="479">
        <v>11480</v>
      </c>
    </row>
    <row r="82" spans="1:3" s="107" customFormat="1" ht="11.4">
      <c r="A82" s="444" t="s">
        <v>975</v>
      </c>
      <c r="B82" s="436" t="s">
        <v>598</v>
      </c>
      <c r="C82" s="451">
        <v>644</v>
      </c>
    </row>
    <row r="83" spans="1:3" s="107" customFormat="1" ht="12">
      <c r="A83" s="473"/>
      <c r="B83" s="457" t="s">
        <v>965</v>
      </c>
      <c r="C83" s="487"/>
    </row>
    <row r="84" spans="1:3" s="107" customFormat="1" ht="11.4">
      <c r="A84" s="442">
        <v>100001310</v>
      </c>
      <c r="B84" s="436" t="s">
        <v>604</v>
      </c>
      <c r="C84" s="450">
        <v>885.65</v>
      </c>
    </row>
    <row r="85" spans="1:3" s="107" customFormat="1" ht="11.4">
      <c r="A85" s="442">
        <v>100001312</v>
      </c>
      <c r="B85" s="436" t="s">
        <v>604</v>
      </c>
      <c r="C85" s="450">
        <v>885.65</v>
      </c>
    </row>
    <row r="86" spans="1:3" s="107" customFormat="1" ht="11.4">
      <c r="A86" s="442">
        <v>100001300</v>
      </c>
      <c r="B86" s="436" t="s">
        <v>604</v>
      </c>
      <c r="C86" s="450">
        <v>885.65</v>
      </c>
    </row>
    <row r="87" spans="1:3" s="107" customFormat="1" ht="11.4">
      <c r="A87" s="442">
        <v>100001355</v>
      </c>
      <c r="B87" s="436" t="s">
        <v>604</v>
      </c>
      <c r="C87" s="450">
        <v>885.65</v>
      </c>
    </row>
    <row r="88" spans="1:3" s="107" customFormat="1" ht="11.4">
      <c r="A88" s="442">
        <v>100001301</v>
      </c>
      <c r="B88" s="436" t="s">
        <v>604</v>
      </c>
      <c r="C88" s="450">
        <v>885.65</v>
      </c>
    </row>
    <row r="89" spans="1:3" s="107" customFormat="1" ht="11.4">
      <c r="A89" s="442">
        <v>100001337</v>
      </c>
      <c r="B89" s="436" t="s">
        <v>605</v>
      </c>
      <c r="C89" s="451">
        <v>2552</v>
      </c>
    </row>
    <row r="90" spans="1:3" s="107" customFormat="1" ht="11.4">
      <c r="A90" s="442">
        <v>100001314</v>
      </c>
      <c r="B90" s="436" t="s">
        <v>606</v>
      </c>
      <c r="C90" s="452">
        <v>440.8</v>
      </c>
    </row>
    <row r="91" spans="1:3" s="107" customFormat="1" ht="11.4">
      <c r="A91" s="442">
        <v>1001631</v>
      </c>
      <c r="B91" s="436" t="s">
        <v>606</v>
      </c>
      <c r="C91" s="452">
        <v>440.8</v>
      </c>
    </row>
    <row r="92" spans="1:3" s="107" customFormat="1" ht="11.4">
      <c r="A92" s="442">
        <v>100001317</v>
      </c>
      <c r="B92" s="436" t="s">
        <v>606</v>
      </c>
      <c r="C92" s="452">
        <v>440.8</v>
      </c>
    </row>
    <row r="93" spans="1:3" s="107" customFormat="1" ht="11.4">
      <c r="A93" s="442">
        <v>1001613</v>
      </c>
      <c r="B93" s="436" t="s">
        <v>606</v>
      </c>
      <c r="C93" s="452">
        <v>440.8</v>
      </c>
    </row>
    <row r="94" spans="1:3" s="107" customFormat="1" ht="11.4">
      <c r="A94" s="442">
        <v>100001358</v>
      </c>
      <c r="B94" s="436" t="s">
        <v>606</v>
      </c>
      <c r="C94" s="452">
        <v>440.8</v>
      </c>
    </row>
    <row r="95" spans="1:3" s="107" customFormat="1" ht="11.4">
      <c r="A95" s="442">
        <v>1001615</v>
      </c>
      <c r="B95" s="436" t="s">
        <v>606</v>
      </c>
      <c r="C95" s="452">
        <v>440.8</v>
      </c>
    </row>
    <row r="96" spans="1:3" s="107" customFormat="1" ht="11.4">
      <c r="A96" s="442">
        <v>100001318</v>
      </c>
      <c r="B96" s="436" t="s">
        <v>606</v>
      </c>
      <c r="C96" s="452">
        <v>440.8</v>
      </c>
    </row>
    <row r="97" spans="1:3" s="107" customFormat="1" ht="11.4">
      <c r="A97" s="442">
        <v>100001367</v>
      </c>
      <c r="B97" s="436" t="s">
        <v>606</v>
      </c>
      <c r="C97" s="452">
        <v>440.8</v>
      </c>
    </row>
    <row r="98" spans="1:3" s="107" customFormat="1" ht="11.4">
      <c r="A98" s="442">
        <v>100001366</v>
      </c>
      <c r="B98" s="436" t="s">
        <v>606</v>
      </c>
      <c r="C98" s="452">
        <v>440.8</v>
      </c>
    </row>
    <row r="99" spans="1:3" s="107" customFormat="1" ht="11.4">
      <c r="A99" s="442">
        <v>100001313</v>
      </c>
      <c r="B99" s="436" t="s">
        <v>606</v>
      </c>
      <c r="C99" s="452">
        <v>440.8</v>
      </c>
    </row>
    <row r="100" spans="1:3" s="107" customFormat="1" ht="11.4">
      <c r="A100" s="442">
        <v>100000125</v>
      </c>
      <c r="B100" s="436" t="s">
        <v>607</v>
      </c>
      <c r="C100" s="451">
        <v>2900</v>
      </c>
    </row>
    <row r="101" spans="1:3" s="107" customFormat="1" ht="11.4">
      <c r="A101" s="442">
        <v>100000122</v>
      </c>
      <c r="B101" s="436" t="s">
        <v>608</v>
      </c>
      <c r="C101" s="451">
        <v>638</v>
      </c>
    </row>
    <row r="102" spans="1:3" s="107" customFormat="1" ht="11.4">
      <c r="A102" s="438">
        <v>100000122</v>
      </c>
      <c r="B102" s="436" t="s">
        <v>608</v>
      </c>
      <c r="C102" s="451">
        <v>754</v>
      </c>
    </row>
    <row r="103" spans="1:3" s="107" customFormat="1" ht="11.4">
      <c r="A103" s="444" t="s">
        <v>975</v>
      </c>
      <c r="B103" s="436" t="s">
        <v>609</v>
      </c>
      <c r="C103" s="450">
        <v>674.99</v>
      </c>
    </row>
    <row r="104" spans="1:3" s="107" customFormat="1" ht="11.4">
      <c r="A104" s="444" t="s">
        <v>975</v>
      </c>
      <c r="B104" s="436" t="s">
        <v>609</v>
      </c>
      <c r="C104" s="450">
        <v>674.99</v>
      </c>
    </row>
    <row r="105" spans="1:3" s="107" customFormat="1" ht="11.4">
      <c r="A105" s="444" t="s">
        <v>975</v>
      </c>
      <c r="B105" s="436" t="s">
        <v>610</v>
      </c>
      <c r="C105" s="451">
        <v>4872</v>
      </c>
    </row>
    <row r="106" spans="1:3" s="107" customFormat="1" ht="11.4">
      <c r="A106" s="442">
        <v>1000001004</v>
      </c>
      <c r="B106" s="436" t="s">
        <v>611</v>
      </c>
      <c r="C106" s="451">
        <v>3190</v>
      </c>
    </row>
    <row r="107" spans="1:3" s="107" customFormat="1" ht="11.4">
      <c r="A107" s="444" t="s">
        <v>975</v>
      </c>
      <c r="B107" s="436" t="s">
        <v>611</v>
      </c>
      <c r="C107" s="451">
        <v>3190</v>
      </c>
    </row>
    <row r="108" spans="1:3" s="107" customFormat="1" ht="11.4">
      <c r="A108" s="444" t="s">
        <v>975</v>
      </c>
      <c r="B108" s="436" t="s">
        <v>612</v>
      </c>
      <c r="C108" s="451">
        <v>1856</v>
      </c>
    </row>
    <row r="109" spans="1:3" s="107" customFormat="1" ht="11.4">
      <c r="A109" s="442">
        <v>1000001015</v>
      </c>
      <c r="B109" s="436" t="s">
        <v>613</v>
      </c>
      <c r="C109" s="451">
        <v>2088</v>
      </c>
    </row>
    <row r="110" spans="1:3" s="107" customFormat="1" ht="12">
      <c r="A110" s="444" t="s">
        <v>975</v>
      </c>
      <c r="B110" s="457" t="s">
        <v>965</v>
      </c>
      <c r="C110" s="487"/>
    </row>
    <row r="111" spans="1:3" s="107" customFormat="1" ht="11.4">
      <c r="A111" s="438">
        <v>100001214</v>
      </c>
      <c r="B111" s="436" t="s">
        <v>632</v>
      </c>
      <c r="C111" s="480">
        <v>35075</v>
      </c>
    </row>
    <row r="112" spans="1:3" s="107" customFormat="1" ht="11.4">
      <c r="A112" s="438">
        <v>100001211</v>
      </c>
      <c r="B112" s="436" t="s">
        <v>633</v>
      </c>
      <c r="C112" s="480">
        <v>3680</v>
      </c>
    </row>
    <row r="113" spans="1:3" s="107" customFormat="1" ht="11.4">
      <c r="A113" s="438">
        <v>100001213</v>
      </c>
      <c r="B113" s="436" t="s">
        <v>634</v>
      </c>
      <c r="C113" s="480">
        <v>1932</v>
      </c>
    </row>
    <row r="114" spans="1:3" s="107" customFormat="1" ht="11.4">
      <c r="A114" s="438">
        <v>100001213</v>
      </c>
      <c r="B114" s="436" t="s">
        <v>634</v>
      </c>
      <c r="C114" s="480">
        <v>1932</v>
      </c>
    </row>
    <row r="115" spans="1:3" s="107" customFormat="1" ht="11.4">
      <c r="A115" s="442">
        <v>100001051</v>
      </c>
      <c r="B115" s="436" t="s">
        <v>635</v>
      </c>
      <c r="C115" s="451">
        <v>11368</v>
      </c>
    </row>
    <row r="116" spans="1:3" s="107" customFormat="1" ht="11.4">
      <c r="A116" s="442">
        <v>100001068</v>
      </c>
      <c r="B116" s="436" t="s">
        <v>635</v>
      </c>
      <c r="C116" s="451">
        <v>11368</v>
      </c>
    </row>
    <row r="117" spans="1:3" s="107" customFormat="1" ht="11.4">
      <c r="A117" s="444" t="s">
        <v>975</v>
      </c>
      <c r="B117" s="436" t="s">
        <v>636</v>
      </c>
      <c r="C117" s="451">
        <v>1948.8</v>
      </c>
    </row>
    <row r="118" spans="1:3" s="107" customFormat="1" ht="11.4">
      <c r="A118" s="444" t="s">
        <v>975</v>
      </c>
      <c r="B118" s="436" t="s">
        <v>636</v>
      </c>
      <c r="C118" s="451">
        <v>1948.8</v>
      </c>
    </row>
    <row r="119" spans="1:3" s="107" customFormat="1" ht="11.4">
      <c r="A119" s="442">
        <v>100001042</v>
      </c>
      <c r="B119" s="436" t="s">
        <v>637</v>
      </c>
      <c r="C119" s="451">
        <v>928</v>
      </c>
    </row>
    <row r="120" spans="1:3" s="107" customFormat="1" ht="11.4">
      <c r="A120" s="444" t="s">
        <v>975</v>
      </c>
      <c r="B120" s="436" t="s">
        <v>638</v>
      </c>
      <c r="C120" s="451">
        <v>2285.1999999999998</v>
      </c>
    </row>
    <row r="121" spans="1:3" s="107" customFormat="1" ht="11.4">
      <c r="A121" s="442">
        <v>100001059</v>
      </c>
      <c r="B121" s="436" t="s">
        <v>639</v>
      </c>
      <c r="C121" s="451">
        <v>684.4</v>
      </c>
    </row>
    <row r="122" spans="1:3" s="107" customFormat="1" ht="11.4">
      <c r="A122" s="442">
        <v>100001060</v>
      </c>
      <c r="B122" s="436" t="s">
        <v>639</v>
      </c>
      <c r="C122" s="451">
        <v>684.4</v>
      </c>
    </row>
    <row r="123" spans="1:3" s="107" customFormat="1" ht="11.4">
      <c r="A123" s="442">
        <v>100001061</v>
      </c>
      <c r="B123" s="436" t="s">
        <v>639</v>
      </c>
      <c r="C123" s="451">
        <v>684.4</v>
      </c>
    </row>
    <row r="124" spans="1:3" s="107" customFormat="1" ht="11.4">
      <c r="A124" s="442">
        <v>100001062</v>
      </c>
      <c r="B124" s="436" t="s">
        <v>639</v>
      </c>
      <c r="C124" s="451">
        <v>684.4</v>
      </c>
    </row>
    <row r="125" spans="1:3" s="107" customFormat="1" ht="11.4">
      <c r="A125" s="444" t="s">
        <v>975</v>
      </c>
      <c r="B125" s="436" t="s">
        <v>640</v>
      </c>
      <c r="C125" s="451">
        <v>10672</v>
      </c>
    </row>
    <row r="126" spans="1:3" s="107" customFormat="1" ht="11.4">
      <c r="A126" s="438">
        <v>100001216</v>
      </c>
      <c r="B126" s="436" t="s">
        <v>641</v>
      </c>
      <c r="C126" s="451">
        <v>4292</v>
      </c>
    </row>
    <row r="127" spans="1:3" s="107" customFormat="1" ht="12">
      <c r="A127" s="444" t="s">
        <v>975</v>
      </c>
      <c r="B127" s="457" t="s">
        <v>965</v>
      </c>
      <c r="C127" s="487"/>
    </row>
    <row r="128" spans="1:3" s="107" customFormat="1" ht="11.4">
      <c r="A128" s="444" t="s">
        <v>975</v>
      </c>
      <c r="B128" s="436" t="s">
        <v>660</v>
      </c>
      <c r="C128" s="451">
        <v>6490</v>
      </c>
    </row>
    <row r="129" spans="1:3" s="107" customFormat="1" ht="12">
      <c r="A129" s="444" t="s">
        <v>975</v>
      </c>
      <c r="B129" s="457" t="s">
        <v>965</v>
      </c>
      <c r="C129" s="487"/>
    </row>
    <row r="130" spans="1:3" s="107" customFormat="1" ht="11.4">
      <c r="A130" s="444" t="s">
        <v>975</v>
      </c>
      <c r="B130" s="436" t="s">
        <v>674</v>
      </c>
      <c r="C130" s="451">
        <v>250</v>
      </c>
    </row>
    <row r="131" spans="1:3" s="107" customFormat="1" ht="11.4">
      <c r="A131" s="444" t="s">
        <v>975</v>
      </c>
      <c r="B131" s="436" t="s">
        <v>675</v>
      </c>
      <c r="C131" s="451">
        <v>709</v>
      </c>
    </row>
    <row r="132" spans="1:3" s="107" customFormat="1" ht="11.4">
      <c r="A132" s="444" t="s">
        <v>975</v>
      </c>
      <c r="B132" s="436" t="s">
        <v>676</v>
      </c>
      <c r="C132" s="451">
        <v>9056.25</v>
      </c>
    </row>
    <row r="133" spans="1:3" s="107" customFormat="1" ht="12">
      <c r="A133" s="444" t="s">
        <v>975</v>
      </c>
      <c r="B133" s="457" t="s">
        <v>965</v>
      </c>
      <c r="C133" s="487"/>
    </row>
    <row r="134" spans="1:3" s="107" customFormat="1" ht="11.4">
      <c r="A134" s="444" t="s">
        <v>975</v>
      </c>
      <c r="B134" s="436" t="s">
        <v>687</v>
      </c>
      <c r="C134" s="451">
        <v>4408.33</v>
      </c>
    </row>
    <row r="135" spans="1:3" s="107" customFormat="1" ht="11.4">
      <c r="A135" s="444" t="s">
        <v>975</v>
      </c>
      <c r="B135" s="436" t="s">
        <v>688</v>
      </c>
      <c r="C135" s="451">
        <v>4408.33</v>
      </c>
    </row>
    <row r="136" spans="1:3" s="107" customFormat="1" ht="11.4">
      <c r="A136" s="444" t="s">
        <v>975</v>
      </c>
      <c r="B136" s="436" t="s">
        <v>689</v>
      </c>
      <c r="C136" s="451">
        <v>4408.33</v>
      </c>
    </row>
    <row r="137" spans="1:3" s="107" customFormat="1" ht="11.4">
      <c r="A137" s="444" t="s">
        <v>975</v>
      </c>
      <c r="B137" s="436" t="s">
        <v>689</v>
      </c>
      <c r="C137" s="451">
        <v>4408.33</v>
      </c>
    </row>
    <row r="138" spans="1:3" s="107" customFormat="1" ht="11.4">
      <c r="A138" s="444" t="s">
        <v>975</v>
      </c>
      <c r="B138" s="436" t="s">
        <v>688</v>
      </c>
      <c r="C138" s="451">
        <v>4408.33</v>
      </c>
    </row>
    <row r="139" spans="1:3" s="107" customFormat="1" ht="11.4">
      <c r="A139" s="442">
        <v>1000024</v>
      </c>
      <c r="B139" s="436" t="s">
        <v>690</v>
      </c>
      <c r="C139" s="451">
        <v>399</v>
      </c>
    </row>
    <row r="140" spans="1:3" s="107" customFormat="1" ht="11.4">
      <c r="A140" s="442">
        <v>100001182</v>
      </c>
      <c r="B140" s="436" t="s">
        <v>691</v>
      </c>
      <c r="C140" s="451">
        <v>414</v>
      </c>
    </row>
    <row r="141" spans="1:3" s="107" customFormat="1" ht="11.4">
      <c r="A141" s="442">
        <v>100001183</v>
      </c>
      <c r="B141" s="436" t="s">
        <v>691</v>
      </c>
      <c r="C141" s="451">
        <v>414</v>
      </c>
    </row>
    <row r="142" spans="1:3" s="107" customFormat="1" ht="11.4">
      <c r="A142" s="442">
        <v>100001184</v>
      </c>
      <c r="B142" s="436" t="s">
        <v>691</v>
      </c>
      <c r="C142" s="451">
        <v>414</v>
      </c>
    </row>
    <row r="143" spans="1:3" s="107" customFormat="1" ht="11.4">
      <c r="A143" s="442">
        <v>100001185</v>
      </c>
      <c r="B143" s="436" t="s">
        <v>691</v>
      </c>
      <c r="C143" s="451">
        <v>414</v>
      </c>
    </row>
    <row r="144" spans="1:3" s="107" customFormat="1" ht="11.4">
      <c r="A144" s="442">
        <v>100001186</v>
      </c>
      <c r="B144" s="436" t="s">
        <v>691</v>
      </c>
      <c r="C144" s="451">
        <v>414</v>
      </c>
    </row>
    <row r="145" spans="1:3" s="107" customFormat="1" ht="11.4">
      <c r="A145" s="442">
        <v>100001187</v>
      </c>
      <c r="B145" s="436" t="s">
        <v>691</v>
      </c>
      <c r="C145" s="451">
        <v>414</v>
      </c>
    </row>
    <row r="146" spans="1:3" s="107" customFormat="1" ht="11.4">
      <c r="A146" s="442">
        <v>100001188</v>
      </c>
      <c r="B146" s="436" t="s">
        <v>691</v>
      </c>
      <c r="C146" s="451">
        <v>414</v>
      </c>
    </row>
    <row r="147" spans="1:3" s="107" customFormat="1" ht="11.4">
      <c r="A147" s="442">
        <v>100001189</v>
      </c>
      <c r="B147" s="436" t="s">
        <v>691</v>
      </c>
      <c r="C147" s="451">
        <v>414</v>
      </c>
    </row>
    <row r="148" spans="1:3" s="107" customFormat="1" ht="11.4">
      <c r="A148" s="442">
        <v>100001190</v>
      </c>
      <c r="B148" s="436" t="s">
        <v>691</v>
      </c>
      <c r="C148" s="451">
        <v>414</v>
      </c>
    </row>
    <row r="149" spans="1:3" s="107" customFormat="1" ht="11.4">
      <c r="A149" s="442">
        <v>100001191</v>
      </c>
      <c r="B149" s="436" t="s">
        <v>691</v>
      </c>
      <c r="C149" s="451">
        <v>414</v>
      </c>
    </row>
    <row r="150" spans="1:3" s="107" customFormat="1" ht="11.4">
      <c r="A150" s="442">
        <v>100001192</v>
      </c>
      <c r="B150" s="436" t="s">
        <v>691</v>
      </c>
      <c r="C150" s="451">
        <v>414</v>
      </c>
    </row>
    <row r="151" spans="1:3" s="107" customFormat="1" ht="11.4">
      <c r="A151" s="442">
        <v>100001193</v>
      </c>
      <c r="B151" s="436" t="s">
        <v>691</v>
      </c>
      <c r="C151" s="451">
        <v>414</v>
      </c>
    </row>
    <row r="152" spans="1:3" s="107" customFormat="1" ht="11.4">
      <c r="A152" s="442">
        <v>100001194</v>
      </c>
      <c r="B152" s="436" t="s">
        <v>691</v>
      </c>
      <c r="C152" s="451">
        <v>414</v>
      </c>
    </row>
    <row r="153" spans="1:3" s="107" customFormat="1" ht="11.4">
      <c r="A153" s="442">
        <v>100001195</v>
      </c>
      <c r="B153" s="436" t="s">
        <v>691</v>
      </c>
      <c r="C153" s="451">
        <v>414</v>
      </c>
    </row>
    <row r="154" spans="1:3" s="107" customFormat="1" ht="11.4">
      <c r="A154" s="438">
        <v>100001196</v>
      </c>
      <c r="B154" s="436" t="s">
        <v>691</v>
      </c>
      <c r="C154" s="451">
        <v>414</v>
      </c>
    </row>
    <row r="155" spans="1:3" s="107" customFormat="1" ht="11.4">
      <c r="A155" s="444" t="s">
        <v>975</v>
      </c>
      <c r="B155" s="436" t="s">
        <v>692</v>
      </c>
      <c r="C155" s="451">
        <v>2565.1999999999998</v>
      </c>
    </row>
    <row r="156" spans="1:3" s="107" customFormat="1" ht="11.4">
      <c r="A156" s="444" t="s">
        <v>975</v>
      </c>
      <c r="B156" s="436" t="s">
        <v>692</v>
      </c>
      <c r="C156" s="451">
        <v>2565.35</v>
      </c>
    </row>
    <row r="157" spans="1:3" s="107" customFormat="1" ht="11.4">
      <c r="A157" s="444" t="s">
        <v>975</v>
      </c>
      <c r="B157" s="436" t="s">
        <v>693</v>
      </c>
      <c r="C157" s="451">
        <v>1097</v>
      </c>
    </row>
    <row r="158" spans="1:3" s="107" customFormat="1" ht="11.4">
      <c r="A158" s="444" t="s">
        <v>975</v>
      </c>
      <c r="B158" s="436" t="s">
        <v>693</v>
      </c>
      <c r="C158" s="451">
        <v>1097</v>
      </c>
    </row>
    <row r="159" spans="1:3" s="107" customFormat="1" ht="11.4">
      <c r="A159" s="444" t="s">
        <v>975</v>
      </c>
      <c r="B159" s="436" t="s">
        <v>693</v>
      </c>
      <c r="C159" s="451">
        <v>1097</v>
      </c>
    </row>
    <row r="160" spans="1:3" s="107" customFormat="1" ht="12">
      <c r="A160" s="473"/>
      <c r="B160" s="457" t="s">
        <v>965</v>
      </c>
      <c r="C160" s="487"/>
    </row>
    <row r="161" spans="1:3" s="107" customFormat="1" ht="11.4">
      <c r="A161" s="444" t="s">
        <v>975</v>
      </c>
      <c r="B161" s="436" t="s">
        <v>703</v>
      </c>
      <c r="C161" s="451">
        <v>2128.33</v>
      </c>
    </row>
    <row r="162" spans="1:3" s="107" customFormat="1" ht="11.4">
      <c r="A162" s="438">
        <v>100001215</v>
      </c>
      <c r="B162" s="436" t="s">
        <v>704</v>
      </c>
      <c r="C162" s="451">
        <v>2128.33</v>
      </c>
    </row>
    <row r="163" spans="1:3" s="107" customFormat="1" ht="12">
      <c r="A163" s="439">
        <v>1000325</v>
      </c>
      <c r="B163" s="436" t="s">
        <v>755</v>
      </c>
      <c r="C163" s="451">
        <v>2128.33</v>
      </c>
    </row>
    <row r="164" spans="1:3" s="107" customFormat="1" ht="12">
      <c r="A164" s="444" t="s">
        <v>975</v>
      </c>
      <c r="B164" s="436" t="s">
        <v>756</v>
      </c>
      <c r="C164" s="451">
        <v>4408.33</v>
      </c>
    </row>
    <row r="165" spans="1:3" s="107" customFormat="1" ht="12">
      <c r="A165" s="473"/>
      <c r="B165" s="457" t="s">
        <v>965</v>
      </c>
      <c r="C165" s="487"/>
    </row>
    <row r="166" spans="1:3" s="107" customFormat="1" ht="11.4">
      <c r="A166" s="442">
        <v>100001309</v>
      </c>
      <c r="B166" s="440" t="s">
        <v>709</v>
      </c>
      <c r="C166" s="451">
        <v>3599</v>
      </c>
    </row>
    <row r="167" spans="1:3" s="107" customFormat="1" ht="11.4">
      <c r="A167" s="442">
        <v>100001297</v>
      </c>
      <c r="B167" s="440" t="s">
        <v>710</v>
      </c>
      <c r="C167" s="451">
        <v>1704.3</v>
      </c>
    </row>
    <row r="168" spans="1:3" s="107" customFormat="1" ht="22.8">
      <c r="A168" s="442">
        <v>1000016</v>
      </c>
      <c r="B168" s="440" t="s">
        <v>711</v>
      </c>
      <c r="C168" s="451">
        <v>3582.01</v>
      </c>
    </row>
    <row r="169" spans="1:3" s="107" customFormat="1" ht="11.4">
      <c r="A169" s="445">
        <v>100000436</v>
      </c>
      <c r="B169" s="436" t="s">
        <v>712</v>
      </c>
      <c r="C169" s="451">
        <v>2476.92</v>
      </c>
    </row>
    <row r="170" spans="1:3" s="107" customFormat="1" ht="11.4">
      <c r="A170" s="445">
        <v>100000437</v>
      </c>
      <c r="B170" s="436" t="s">
        <v>712</v>
      </c>
      <c r="C170" s="451">
        <v>2476.92</v>
      </c>
    </row>
    <row r="171" spans="1:3" s="107" customFormat="1" ht="11.4">
      <c r="A171" s="445">
        <v>100000434</v>
      </c>
      <c r="B171" s="436" t="s">
        <v>713</v>
      </c>
      <c r="C171" s="451">
        <v>688.22</v>
      </c>
    </row>
    <row r="172" spans="1:3" s="107" customFormat="1" ht="22.8">
      <c r="A172" s="445">
        <v>100000432</v>
      </c>
      <c r="B172" s="436" t="s">
        <v>714</v>
      </c>
      <c r="C172" s="451">
        <v>1868.75</v>
      </c>
    </row>
    <row r="173" spans="1:3" s="107" customFormat="1" ht="11.4">
      <c r="A173" s="444" t="s">
        <v>975</v>
      </c>
      <c r="B173" s="436" t="s">
        <v>715</v>
      </c>
      <c r="C173" s="451">
        <v>335.8</v>
      </c>
    </row>
    <row r="174" spans="1:3" s="107" customFormat="1" ht="22.8">
      <c r="A174" s="444" t="s">
        <v>975</v>
      </c>
      <c r="B174" s="436" t="s">
        <v>716</v>
      </c>
      <c r="C174" s="451">
        <v>2246.92</v>
      </c>
    </row>
    <row r="175" spans="1:3" s="107" customFormat="1" ht="11.4">
      <c r="A175" s="444" t="s">
        <v>975</v>
      </c>
      <c r="B175" s="436" t="s">
        <v>717</v>
      </c>
      <c r="C175" s="451">
        <v>802.01</v>
      </c>
    </row>
    <row r="176" spans="1:3" s="107" customFormat="1" ht="11.4">
      <c r="A176" s="444" t="s">
        <v>975</v>
      </c>
      <c r="B176" s="436" t="s">
        <v>718</v>
      </c>
      <c r="C176" s="451">
        <v>2779.99</v>
      </c>
    </row>
    <row r="177" spans="1:3" s="107" customFormat="1" ht="11.4">
      <c r="A177" s="444" t="s">
        <v>975</v>
      </c>
      <c r="B177" s="440" t="s">
        <v>719</v>
      </c>
      <c r="C177" s="451">
        <v>3547</v>
      </c>
    </row>
    <row r="178" spans="1:3" s="107" customFormat="1" ht="11.4">
      <c r="A178" s="445">
        <v>100000439</v>
      </c>
      <c r="B178" s="446" t="s">
        <v>720</v>
      </c>
      <c r="C178" s="451">
        <v>383.91</v>
      </c>
    </row>
    <row r="179" spans="1:3" s="107" customFormat="1" ht="11.4">
      <c r="A179" s="445">
        <v>100000440</v>
      </c>
      <c r="B179" s="446" t="s">
        <v>720</v>
      </c>
      <c r="C179" s="451">
        <v>383.91</v>
      </c>
    </row>
    <row r="180" spans="1:3" s="107" customFormat="1" ht="11.4">
      <c r="A180" s="445">
        <v>100000443</v>
      </c>
      <c r="B180" s="446" t="s">
        <v>720</v>
      </c>
      <c r="C180" s="451">
        <v>383.91</v>
      </c>
    </row>
    <row r="181" spans="1:3" s="107" customFormat="1" ht="11.4">
      <c r="A181" s="445">
        <v>100000444</v>
      </c>
      <c r="B181" s="446" t="s">
        <v>720</v>
      </c>
      <c r="C181" s="451">
        <v>383.91</v>
      </c>
    </row>
    <row r="182" spans="1:3" s="107" customFormat="1" ht="11.4">
      <c r="A182" s="445">
        <v>100000445</v>
      </c>
      <c r="B182" s="446" t="s">
        <v>720</v>
      </c>
      <c r="C182" s="451">
        <v>383.91</v>
      </c>
    </row>
    <row r="183" spans="1:3" s="107" customFormat="1" ht="11.4">
      <c r="A183" s="445">
        <v>100000459</v>
      </c>
      <c r="B183" s="446" t="s">
        <v>720</v>
      </c>
      <c r="C183" s="451">
        <v>383.91</v>
      </c>
    </row>
    <row r="184" spans="1:3" s="107" customFormat="1" ht="11.4">
      <c r="A184" s="445">
        <v>100000460</v>
      </c>
      <c r="B184" s="446" t="s">
        <v>720</v>
      </c>
      <c r="C184" s="451">
        <v>383.91</v>
      </c>
    </row>
    <row r="185" spans="1:3" s="107" customFormat="1" ht="11.4">
      <c r="A185" s="445">
        <v>100000461</v>
      </c>
      <c r="B185" s="446" t="s">
        <v>720</v>
      </c>
      <c r="C185" s="451">
        <v>383.91</v>
      </c>
    </row>
    <row r="186" spans="1:3" s="107" customFormat="1" ht="11.4">
      <c r="A186" s="445">
        <v>100000462</v>
      </c>
      <c r="B186" s="446" t="s">
        <v>720</v>
      </c>
      <c r="C186" s="451">
        <v>383.91</v>
      </c>
    </row>
    <row r="187" spans="1:3" s="107" customFormat="1" ht="11.4">
      <c r="A187" s="445">
        <v>100000463</v>
      </c>
      <c r="B187" s="446" t="s">
        <v>720</v>
      </c>
      <c r="C187" s="451">
        <v>383.91</v>
      </c>
    </row>
    <row r="188" spans="1:3" s="107" customFormat="1" ht="11.4">
      <c r="A188" s="445">
        <v>100000464</v>
      </c>
      <c r="B188" s="446" t="s">
        <v>721</v>
      </c>
      <c r="C188" s="451">
        <v>977.99</v>
      </c>
    </row>
    <row r="189" spans="1:3" s="107" customFormat="1" ht="23.4">
      <c r="A189" s="442">
        <v>1000011</v>
      </c>
      <c r="B189" s="436" t="s">
        <v>757</v>
      </c>
      <c r="C189" s="451">
        <v>3715.37</v>
      </c>
    </row>
    <row r="190" spans="1:3" s="107" customFormat="1" ht="12">
      <c r="A190" s="433"/>
      <c r="B190" s="432" t="s">
        <v>715</v>
      </c>
      <c r="C190" s="451">
        <v>1707.3</v>
      </c>
    </row>
    <row r="191" spans="1:3" s="107" customFormat="1" ht="22.8">
      <c r="A191" s="442">
        <v>101346</v>
      </c>
      <c r="B191" s="436" t="s">
        <v>722</v>
      </c>
      <c r="C191" s="451">
        <v>1868.75</v>
      </c>
    </row>
    <row r="192" spans="1:3" s="107" customFormat="1" ht="11.4">
      <c r="A192" s="444"/>
      <c r="B192" s="440" t="s">
        <v>723</v>
      </c>
      <c r="C192" s="451">
        <v>4373.29</v>
      </c>
    </row>
    <row r="193" spans="1:3" s="107" customFormat="1" ht="11.4">
      <c r="A193" s="444">
        <v>100001202</v>
      </c>
      <c r="B193" s="440" t="s">
        <v>724</v>
      </c>
      <c r="C193" s="451">
        <v>2645</v>
      </c>
    </row>
    <row r="194" spans="1:3" s="107" customFormat="1" ht="22.8">
      <c r="A194" s="444" t="s">
        <v>975</v>
      </c>
      <c r="B194" s="436" t="s">
        <v>725</v>
      </c>
      <c r="C194" s="453">
        <v>383.91</v>
      </c>
    </row>
    <row r="195" spans="1:3" s="107" customFormat="1" ht="22.8">
      <c r="A195" s="444" t="s">
        <v>975</v>
      </c>
      <c r="B195" s="436" t="s">
        <v>725</v>
      </c>
      <c r="C195" s="453">
        <v>383.91</v>
      </c>
    </row>
    <row r="196" spans="1:3" s="107" customFormat="1" ht="11.4">
      <c r="A196" s="444" t="s">
        <v>975</v>
      </c>
      <c r="B196" s="436" t="s">
        <v>726</v>
      </c>
      <c r="C196" s="453">
        <v>383.92</v>
      </c>
    </row>
    <row r="197" spans="1:3" s="107" customFormat="1" ht="11.4">
      <c r="A197" s="444" t="s">
        <v>975</v>
      </c>
      <c r="B197" s="436" t="s">
        <v>724</v>
      </c>
      <c r="C197" s="453">
        <v>2645</v>
      </c>
    </row>
    <row r="198" spans="1:3" s="107" customFormat="1" ht="12">
      <c r="A198" s="473"/>
      <c r="B198" s="457" t="s">
        <v>965</v>
      </c>
      <c r="C198" s="487"/>
    </row>
    <row r="199" spans="1:3" s="107" customFormat="1" ht="11.4">
      <c r="A199" s="444" t="s">
        <v>975</v>
      </c>
      <c r="B199" s="440" t="s">
        <v>738</v>
      </c>
      <c r="C199" s="451"/>
    </row>
    <row r="200" spans="1:3" s="107" customFormat="1" ht="11.4">
      <c r="A200" s="444" t="s">
        <v>975</v>
      </c>
      <c r="B200" s="440" t="s">
        <v>739</v>
      </c>
      <c r="C200" s="451">
        <v>2620.96</v>
      </c>
    </row>
    <row r="201" spans="1:3" s="107" customFormat="1" ht="11.4">
      <c r="A201" s="444" t="s">
        <v>975</v>
      </c>
      <c r="B201" s="440" t="s">
        <v>739</v>
      </c>
      <c r="C201" s="451">
        <v>2620.96</v>
      </c>
    </row>
    <row r="202" spans="1:3" s="107" customFormat="1" ht="22.8">
      <c r="A202" s="444" t="s">
        <v>975</v>
      </c>
      <c r="B202" s="436" t="s">
        <v>740</v>
      </c>
      <c r="C202" s="451">
        <v>8879.48</v>
      </c>
    </row>
    <row r="203" spans="1:3" s="107" customFormat="1" ht="11.4">
      <c r="A203" s="444" t="s">
        <v>975</v>
      </c>
      <c r="B203" s="436" t="s">
        <v>741</v>
      </c>
      <c r="C203" s="453">
        <v>416.99</v>
      </c>
    </row>
    <row r="204" spans="1:3" s="107" customFormat="1" ht="11.4">
      <c r="A204" s="444" t="s">
        <v>975</v>
      </c>
      <c r="B204" s="436" t="s">
        <v>742</v>
      </c>
      <c r="C204" s="451">
        <v>3120</v>
      </c>
    </row>
    <row r="205" spans="1:3" s="107" customFormat="1" ht="11.4">
      <c r="A205" s="442">
        <v>100001279</v>
      </c>
      <c r="B205" s="440" t="s">
        <v>743</v>
      </c>
      <c r="C205" s="451">
        <v>1077.8699999999999</v>
      </c>
    </row>
    <row r="206" spans="1:3" s="107" customFormat="1" ht="11.4">
      <c r="A206" s="444" t="s">
        <v>975</v>
      </c>
      <c r="B206" s="436" t="s">
        <v>744</v>
      </c>
      <c r="C206" s="451">
        <v>250</v>
      </c>
    </row>
    <row r="207" spans="1:3" s="107" customFormat="1" ht="11.4">
      <c r="A207" s="444" t="s">
        <v>975</v>
      </c>
      <c r="B207" s="440" t="s">
        <v>745</v>
      </c>
      <c r="C207" s="451">
        <v>560</v>
      </c>
    </row>
    <row r="208" spans="1:3" s="107" customFormat="1" ht="11.4">
      <c r="A208" s="442">
        <v>100001348</v>
      </c>
      <c r="B208" s="436" t="s">
        <v>746</v>
      </c>
      <c r="C208" s="451">
        <v>996.04</v>
      </c>
    </row>
    <row r="209" spans="1:3" s="107" customFormat="1" ht="11.4">
      <c r="A209" s="444" t="s">
        <v>975</v>
      </c>
      <c r="B209" s="440" t="s">
        <v>747</v>
      </c>
      <c r="C209" s="451">
        <v>289</v>
      </c>
    </row>
    <row r="210" spans="1:3" s="107" customFormat="1" ht="11.4">
      <c r="A210" s="444" t="s">
        <v>975</v>
      </c>
      <c r="B210" s="440" t="s">
        <v>747</v>
      </c>
      <c r="C210" s="451">
        <v>289</v>
      </c>
    </row>
    <row r="211" spans="1:3" s="107" customFormat="1" ht="11.4">
      <c r="A211" s="444" t="s">
        <v>975</v>
      </c>
      <c r="B211" s="440" t="s">
        <v>747</v>
      </c>
      <c r="C211" s="451">
        <v>289</v>
      </c>
    </row>
    <row r="212" spans="1:3" s="107" customFormat="1" ht="11.4">
      <c r="A212" s="444" t="s">
        <v>975</v>
      </c>
      <c r="B212" s="440" t="s">
        <v>747</v>
      </c>
      <c r="C212" s="451">
        <v>289</v>
      </c>
    </row>
    <row r="213" spans="1:3" s="107" customFormat="1" ht="11.4">
      <c r="A213" s="444" t="s">
        <v>975</v>
      </c>
      <c r="B213" s="440" t="s">
        <v>747</v>
      </c>
      <c r="C213" s="451">
        <v>289</v>
      </c>
    </row>
    <row r="214" spans="1:3" s="107" customFormat="1" ht="11.4">
      <c r="A214" s="444" t="s">
        <v>975</v>
      </c>
      <c r="B214" s="440" t="s">
        <v>748</v>
      </c>
      <c r="C214" s="451">
        <v>624.34</v>
      </c>
    </row>
    <row r="215" spans="1:3" s="107" customFormat="1" ht="11.4">
      <c r="A215" s="444" t="s">
        <v>975</v>
      </c>
      <c r="B215" s="436" t="s">
        <v>749</v>
      </c>
      <c r="C215" s="451">
        <v>3783.51</v>
      </c>
    </row>
    <row r="216" spans="1:3" s="107" customFormat="1" ht="11.4">
      <c r="A216" s="444" t="s">
        <v>975</v>
      </c>
      <c r="B216" s="436" t="s">
        <v>749</v>
      </c>
      <c r="C216" s="451">
        <v>3783.51</v>
      </c>
    </row>
    <row r="217" spans="1:3" s="107" customFormat="1" ht="11.4">
      <c r="A217" s="444" t="s">
        <v>975</v>
      </c>
      <c r="B217" s="440" t="s">
        <v>750</v>
      </c>
      <c r="C217" s="451">
        <v>129</v>
      </c>
    </row>
    <row r="218" spans="1:3" s="107" customFormat="1" ht="11.4">
      <c r="A218" s="444" t="s">
        <v>975</v>
      </c>
      <c r="B218" s="440" t="s">
        <v>751</v>
      </c>
      <c r="C218" s="451">
        <v>278.75</v>
      </c>
    </row>
    <row r="219" spans="1:3" s="107" customFormat="1" ht="11.4">
      <c r="A219" s="444" t="s">
        <v>975</v>
      </c>
      <c r="B219" s="440" t="s">
        <v>751</v>
      </c>
      <c r="C219" s="451">
        <v>278.75</v>
      </c>
    </row>
    <row r="220" spans="1:3" s="107" customFormat="1" ht="11.4">
      <c r="A220" s="444" t="s">
        <v>975</v>
      </c>
      <c r="B220" s="440" t="s">
        <v>752</v>
      </c>
      <c r="C220" s="451">
        <v>806.4</v>
      </c>
    </row>
    <row r="221" spans="1:3" s="107" customFormat="1" ht="12">
      <c r="A221" s="473"/>
      <c r="B221" s="457" t="s">
        <v>966</v>
      </c>
      <c r="C221" s="487"/>
    </row>
    <row r="222" spans="1:3" s="107" customFormat="1" ht="11.4">
      <c r="A222" s="444" t="s">
        <v>975</v>
      </c>
      <c r="B222" s="432" t="s">
        <v>588</v>
      </c>
      <c r="C222" s="449">
        <v>569</v>
      </c>
    </row>
    <row r="223" spans="1:3" s="107" customFormat="1" ht="11.4">
      <c r="A223" s="442">
        <v>1000000632</v>
      </c>
      <c r="B223" s="435" t="s">
        <v>589</v>
      </c>
      <c r="C223" s="453">
        <v>1844.4</v>
      </c>
    </row>
    <row r="224" spans="1:3" s="107" customFormat="1" ht="11.4">
      <c r="A224" s="442">
        <v>100001935</v>
      </c>
      <c r="B224" s="432" t="s">
        <v>590</v>
      </c>
      <c r="C224" s="449">
        <v>685</v>
      </c>
    </row>
    <row r="225" spans="1:3" s="107" customFormat="1" ht="11.4">
      <c r="A225" s="444" t="s">
        <v>975</v>
      </c>
      <c r="B225" s="432" t="s">
        <v>591</v>
      </c>
      <c r="C225" s="449">
        <v>340</v>
      </c>
    </row>
    <row r="226" spans="1:3" s="107" customFormat="1" ht="12">
      <c r="A226" s="473"/>
      <c r="B226" s="457" t="s">
        <v>966</v>
      </c>
      <c r="C226" s="487"/>
    </row>
    <row r="227" spans="1:3" s="107" customFormat="1" ht="34.200000000000003">
      <c r="A227" s="444" t="s">
        <v>975</v>
      </c>
      <c r="B227" s="436" t="s">
        <v>599</v>
      </c>
      <c r="C227" s="451">
        <v>3000</v>
      </c>
    </row>
    <row r="228" spans="1:3" s="107" customFormat="1" ht="22.8">
      <c r="A228" s="444" t="s">
        <v>975</v>
      </c>
      <c r="B228" s="436" t="s">
        <v>600</v>
      </c>
      <c r="C228" s="451">
        <v>2199</v>
      </c>
    </row>
    <row r="229" spans="1:3" s="107" customFormat="1" ht="45.6">
      <c r="A229" s="444" t="s">
        <v>975</v>
      </c>
      <c r="B229" s="436" t="s">
        <v>601</v>
      </c>
      <c r="C229" s="451">
        <v>5599</v>
      </c>
    </row>
    <row r="230" spans="1:3" s="107" customFormat="1" ht="11.4">
      <c r="A230" s="444" t="s">
        <v>975</v>
      </c>
      <c r="B230" s="436" t="s">
        <v>602</v>
      </c>
      <c r="C230" s="451">
        <v>2539.2399999999998</v>
      </c>
    </row>
    <row r="231" spans="1:3" s="107" customFormat="1" ht="11.4">
      <c r="A231" s="444" t="s">
        <v>975</v>
      </c>
      <c r="B231" s="436" t="s">
        <v>602</v>
      </c>
      <c r="C231" s="451">
        <v>2539.2399999999998</v>
      </c>
    </row>
    <row r="232" spans="1:3" s="107" customFormat="1" ht="11.4">
      <c r="A232" s="444" t="s">
        <v>975</v>
      </c>
      <c r="B232" s="436" t="s">
        <v>602</v>
      </c>
      <c r="C232" s="451">
        <v>2539.2399999999998</v>
      </c>
    </row>
    <row r="233" spans="1:3" s="107" customFormat="1" ht="11.4">
      <c r="A233" s="444" t="s">
        <v>975</v>
      </c>
      <c r="B233" s="436" t="s">
        <v>602</v>
      </c>
      <c r="C233" s="451">
        <v>2539.2399999999998</v>
      </c>
    </row>
    <row r="234" spans="1:3" s="107" customFormat="1" ht="11.4">
      <c r="A234" s="444" t="s">
        <v>975</v>
      </c>
      <c r="B234" s="436" t="s">
        <v>603</v>
      </c>
      <c r="C234" s="450">
        <v>207.64</v>
      </c>
    </row>
    <row r="235" spans="1:3" s="107" customFormat="1" ht="11.4">
      <c r="A235" s="444" t="s">
        <v>975</v>
      </c>
      <c r="B235" s="436" t="s">
        <v>603</v>
      </c>
      <c r="C235" s="450">
        <v>207.64</v>
      </c>
    </row>
    <row r="236" spans="1:3" s="107" customFormat="1" ht="11.4">
      <c r="A236" s="444" t="s">
        <v>975</v>
      </c>
      <c r="B236" s="436" t="s">
        <v>603</v>
      </c>
      <c r="C236" s="450">
        <v>207.64</v>
      </c>
    </row>
    <row r="237" spans="1:3" s="107" customFormat="1" ht="11.4">
      <c r="A237" s="444" t="s">
        <v>975</v>
      </c>
      <c r="B237" s="436" t="s">
        <v>603</v>
      </c>
      <c r="C237" s="450">
        <v>207.64</v>
      </c>
    </row>
    <row r="238" spans="1:3" s="107" customFormat="1" ht="12">
      <c r="A238" s="473"/>
      <c r="B238" s="457" t="s">
        <v>966</v>
      </c>
      <c r="C238" s="487"/>
    </row>
    <row r="239" spans="1:3" s="107" customFormat="1" ht="11.4">
      <c r="A239" s="444" t="s">
        <v>975</v>
      </c>
      <c r="B239" s="436" t="s">
        <v>614</v>
      </c>
      <c r="C239" s="451">
        <v>1299</v>
      </c>
    </row>
    <row r="240" spans="1:3" s="107" customFormat="1" ht="11.4">
      <c r="A240" s="444" t="s">
        <v>975</v>
      </c>
      <c r="B240" s="436" t="s">
        <v>614</v>
      </c>
      <c r="C240" s="451">
        <v>1299</v>
      </c>
    </row>
    <row r="241" spans="1:3" s="107" customFormat="1" ht="11.4">
      <c r="A241" s="444" t="s">
        <v>975</v>
      </c>
      <c r="B241" s="436" t="s">
        <v>615</v>
      </c>
      <c r="C241" s="451">
        <v>99</v>
      </c>
    </row>
    <row r="242" spans="1:3" s="107" customFormat="1" ht="11.4">
      <c r="A242" s="444" t="s">
        <v>975</v>
      </c>
      <c r="B242" s="436" t="s">
        <v>615</v>
      </c>
      <c r="C242" s="451">
        <v>79</v>
      </c>
    </row>
    <row r="243" spans="1:3" s="107" customFormat="1" ht="11.4">
      <c r="A243" s="444" t="s">
        <v>975</v>
      </c>
      <c r="B243" s="436" t="s">
        <v>615</v>
      </c>
      <c r="C243" s="451">
        <v>79</v>
      </c>
    </row>
    <row r="244" spans="1:3" s="107" customFormat="1" ht="11.4">
      <c r="A244" s="442">
        <v>10000441</v>
      </c>
      <c r="B244" s="436" t="s">
        <v>614</v>
      </c>
      <c r="C244" s="451">
        <v>1299</v>
      </c>
    </row>
    <row r="245" spans="1:3" s="107" customFormat="1" ht="11.4">
      <c r="A245" s="444">
        <v>100001341</v>
      </c>
      <c r="B245" s="436" t="s">
        <v>616</v>
      </c>
      <c r="C245" s="451">
        <v>116</v>
      </c>
    </row>
    <row r="246" spans="1:3" s="107" customFormat="1" ht="11.4">
      <c r="A246" s="444">
        <v>100001325</v>
      </c>
      <c r="B246" s="436" t="s">
        <v>617</v>
      </c>
      <c r="C246" s="451">
        <v>116</v>
      </c>
    </row>
    <row r="247" spans="1:3" s="107" customFormat="1" ht="11.4">
      <c r="A247" s="444" t="s">
        <v>975</v>
      </c>
      <c r="B247" s="440" t="s">
        <v>618</v>
      </c>
      <c r="C247" s="451">
        <v>209</v>
      </c>
    </row>
    <row r="248" spans="1:3" s="107" customFormat="1" ht="11.4">
      <c r="A248" s="445">
        <v>10000134</v>
      </c>
      <c r="B248" s="440" t="s">
        <v>619</v>
      </c>
      <c r="C248" s="451">
        <v>1119.83</v>
      </c>
    </row>
    <row r="249" spans="1:3" s="107" customFormat="1" ht="11.4">
      <c r="A249" s="444" t="s">
        <v>975</v>
      </c>
      <c r="B249" s="440" t="s">
        <v>620</v>
      </c>
      <c r="C249" s="451">
        <v>5989.99</v>
      </c>
    </row>
    <row r="250" spans="1:3" s="107" customFormat="1" ht="11.4">
      <c r="A250" s="444" t="s">
        <v>975</v>
      </c>
      <c r="B250" s="440" t="s">
        <v>621</v>
      </c>
      <c r="C250" s="451">
        <v>1499</v>
      </c>
    </row>
    <row r="251" spans="1:3" s="107" customFormat="1" ht="11.4">
      <c r="A251" s="444" t="s">
        <v>975</v>
      </c>
      <c r="B251" s="440" t="s">
        <v>621</v>
      </c>
      <c r="C251" s="451">
        <v>1499</v>
      </c>
    </row>
    <row r="252" spans="1:3" s="107" customFormat="1" ht="11.4">
      <c r="A252" s="444" t="s">
        <v>975</v>
      </c>
      <c r="B252" s="440" t="s">
        <v>621</v>
      </c>
      <c r="C252" s="451">
        <v>1499</v>
      </c>
    </row>
    <row r="253" spans="1:3" s="107" customFormat="1" ht="11.4">
      <c r="A253" s="444" t="s">
        <v>975</v>
      </c>
      <c r="B253" s="440" t="s">
        <v>621</v>
      </c>
      <c r="C253" s="451">
        <v>1499</v>
      </c>
    </row>
    <row r="254" spans="1:3" s="107" customFormat="1" ht="11.4">
      <c r="A254" s="439">
        <v>100000072</v>
      </c>
      <c r="B254" s="440" t="s">
        <v>622</v>
      </c>
      <c r="C254" s="451">
        <v>4999</v>
      </c>
    </row>
    <row r="255" spans="1:3" s="107" customFormat="1" ht="11.4">
      <c r="A255" s="444">
        <v>100001200</v>
      </c>
      <c r="B255" s="440" t="s">
        <v>623</v>
      </c>
      <c r="C255" s="450">
        <v>998.01</v>
      </c>
    </row>
    <row r="256" spans="1:3" s="107" customFormat="1" ht="11.4">
      <c r="A256" s="444" t="s">
        <v>975</v>
      </c>
      <c r="B256" s="440" t="s">
        <v>624</v>
      </c>
      <c r="C256" s="451">
        <v>4999</v>
      </c>
    </row>
    <row r="257" spans="1:3" s="107" customFormat="1" ht="11.4">
      <c r="A257" s="442">
        <v>100001316</v>
      </c>
      <c r="B257" s="436" t="s">
        <v>625</v>
      </c>
      <c r="C257" s="450">
        <v>1390.84</v>
      </c>
    </row>
    <row r="258" spans="1:3" s="107" customFormat="1" ht="11.4">
      <c r="A258" s="442">
        <v>100001254</v>
      </c>
      <c r="B258" s="440" t="s">
        <v>626</v>
      </c>
      <c r="C258" s="451">
        <v>1590</v>
      </c>
    </row>
    <row r="259" spans="1:3" s="107" customFormat="1" ht="11.4">
      <c r="A259" s="458">
        <v>100001173</v>
      </c>
      <c r="B259" s="436" t="s">
        <v>627</v>
      </c>
      <c r="C259" s="451">
        <v>8937.7999999999993</v>
      </c>
    </row>
    <row r="260" spans="1:3" s="107" customFormat="1" ht="11.4">
      <c r="A260" s="444" t="s">
        <v>975</v>
      </c>
      <c r="B260" s="436" t="s">
        <v>604</v>
      </c>
      <c r="C260" s="451">
        <v>128.28</v>
      </c>
    </row>
    <row r="261" spans="1:3" s="107" customFormat="1" ht="11.4">
      <c r="A261" s="444" t="s">
        <v>975</v>
      </c>
      <c r="B261" s="436" t="s">
        <v>604</v>
      </c>
      <c r="C261" s="451">
        <v>128.27000000000001</v>
      </c>
    </row>
    <row r="262" spans="1:3" s="107" customFormat="1" ht="11.4">
      <c r="A262" s="444" t="s">
        <v>975</v>
      </c>
      <c r="B262" s="436" t="s">
        <v>604</v>
      </c>
      <c r="C262" s="451">
        <v>128.27000000000001</v>
      </c>
    </row>
    <row r="263" spans="1:3" s="107" customFormat="1" ht="12">
      <c r="A263" s="445">
        <v>100000138</v>
      </c>
      <c r="B263" s="437" t="s">
        <v>628</v>
      </c>
      <c r="C263" s="451">
        <v>1499</v>
      </c>
    </row>
    <row r="264" spans="1:3" s="107" customFormat="1" ht="11.4">
      <c r="A264" s="444" t="s">
        <v>975</v>
      </c>
      <c r="B264" s="436" t="s">
        <v>629</v>
      </c>
      <c r="C264" s="451">
        <v>2998.99</v>
      </c>
    </row>
    <row r="265" spans="1:3" s="107" customFormat="1" ht="11.4">
      <c r="A265" s="444" t="s">
        <v>975</v>
      </c>
      <c r="B265" s="436" t="s">
        <v>630</v>
      </c>
      <c r="C265" s="451">
        <v>739</v>
      </c>
    </row>
    <row r="266" spans="1:3" s="107" customFormat="1" ht="11.4">
      <c r="A266" s="444" t="s">
        <v>975</v>
      </c>
      <c r="B266" s="436" t="s">
        <v>631</v>
      </c>
      <c r="C266" s="451">
        <v>11198</v>
      </c>
    </row>
    <row r="267" spans="1:3" s="107" customFormat="1" ht="12">
      <c r="A267" s="473"/>
      <c r="B267" s="457" t="s">
        <v>966</v>
      </c>
      <c r="C267" s="487"/>
    </row>
    <row r="268" spans="1:3" s="107" customFormat="1" ht="22.8">
      <c r="A268" s="444" t="s">
        <v>975</v>
      </c>
      <c r="B268" s="436" t="s">
        <v>642</v>
      </c>
      <c r="C268" s="451">
        <v>1861.49</v>
      </c>
    </row>
    <row r="269" spans="1:3" s="107" customFormat="1" ht="22.8">
      <c r="A269" s="444" t="s">
        <v>975</v>
      </c>
      <c r="B269" s="436" t="s">
        <v>642</v>
      </c>
      <c r="C269" s="451">
        <v>1861.49</v>
      </c>
    </row>
    <row r="270" spans="1:3" s="107" customFormat="1" ht="22.8">
      <c r="A270" s="438">
        <v>1001393</v>
      </c>
      <c r="B270" s="436" t="s">
        <v>642</v>
      </c>
      <c r="C270" s="451">
        <v>1861.5</v>
      </c>
    </row>
    <row r="271" spans="1:3" s="107" customFormat="1" ht="22.8">
      <c r="A271" s="438">
        <v>1001388</v>
      </c>
      <c r="B271" s="436" t="s">
        <v>642</v>
      </c>
      <c r="C271" s="451">
        <v>1861.5</v>
      </c>
    </row>
    <row r="272" spans="1:3" s="107" customFormat="1" ht="22.8">
      <c r="A272" s="438">
        <v>1001391</v>
      </c>
      <c r="B272" s="436" t="s">
        <v>642</v>
      </c>
      <c r="C272" s="451">
        <v>1861.49</v>
      </c>
    </row>
    <row r="273" spans="1:3" s="107" customFormat="1" ht="22.8">
      <c r="A273" s="438">
        <v>1001389</v>
      </c>
      <c r="B273" s="436" t="s">
        <v>642</v>
      </c>
      <c r="C273" s="451">
        <v>1861.49</v>
      </c>
    </row>
    <row r="274" spans="1:3" s="107" customFormat="1" ht="22.8">
      <c r="A274" s="438">
        <v>1001387</v>
      </c>
      <c r="B274" s="436" t="s">
        <v>642</v>
      </c>
      <c r="C274" s="451">
        <v>1861.5</v>
      </c>
    </row>
    <row r="275" spans="1:3" s="107" customFormat="1" ht="22.8">
      <c r="A275" s="438">
        <v>1001392</v>
      </c>
      <c r="B275" s="436" t="s">
        <v>642</v>
      </c>
      <c r="C275" s="451">
        <v>1861.49</v>
      </c>
    </row>
    <row r="276" spans="1:3" s="107" customFormat="1" ht="22.8">
      <c r="A276" s="444" t="s">
        <v>975</v>
      </c>
      <c r="B276" s="432" t="s">
        <v>643</v>
      </c>
      <c r="C276" s="451">
        <v>4941.6000000000004</v>
      </c>
    </row>
    <row r="277" spans="1:3" s="107" customFormat="1" ht="11.4">
      <c r="A277" s="444" t="s">
        <v>975</v>
      </c>
      <c r="B277" s="432" t="s">
        <v>644</v>
      </c>
      <c r="C277" s="451">
        <v>423.4</v>
      </c>
    </row>
    <row r="278" spans="1:3" s="107" customFormat="1" ht="11.4">
      <c r="A278" s="444" t="s">
        <v>975</v>
      </c>
      <c r="B278" s="436" t="s">
        <v>645</v>
      </c>
      <c r="C278" s="451">
        <v>1856</v>
      </c>
    </row>
    <row r="279" spans="1:3" s="107" customFormat="1" ht="11.4">
      <c r="A279" s="444" t="s">
        <v>975</v>
      </c>
      <c r="B279" s="436" t="s">
        <v>646</v>
      </c>
      <c r="C279" s="451">
        <v>1856</v>
      </c>
    </row>
    <row r="280" spans="1:3" s="107" customFormat="1" ht="11.4">
      <c r="A280" s="445">
        <v>100000018</v>
      </c>
      <c r="B280" s="436" t="s">
        <v>647</v>
      </c>
      <c r="C280" s="451">
        <v>1656.48</v>
      </c>
    </row>
    <row r="281" spans="1:3" s="107" customFormat="1" ht="11.4">
      <c r="A281" s="444" t="s">
        <v>975</v>
      </c>
      <c r="B281" s="436" t="s">
        <v>648</v>
      </c>
      <c r="C281" s="451">
        <v>1879.28</v>
      </c>
    </row>
    <row r="282" spans="1:3" s="107" customFormat="1" ht="11.4">
      <c r="A282" s="444" t="s">
        <v>975</v>
      </c>
      <c r="B282" s="436" t="s">
        <v>649</v>
      </c>
      <c r="C282" s="451">
        <v>1269.01</v>
      </c>
    </row>
    <row r="283" spans="1:3" s="107" customFormat="1" ht="11.4">
      <c r="A283" s="444" t="s">
        <v>975</v>
      </c>
      <c r="B283" s="436" t="s">
        <v>650</v>
      </c>
      <c r="C283" s="451">
        <v>3970.02</v>
      </c>
    </row>
    <row r="284" spans="1:3" s="107" customFormat="1" ht="12" customHeight="1">
      <c r="A284" s="444" t="s">
        <v>975</v>
      </c>
      <c r="B284" s="772" t="s">
        <v>651</v>
      </c>
      <c r="C284" s="773">
        <v>10000</v>
      </c>
    </row>
    <row r="285" spans="1:3" s="107" customFormat="1" ht="18.75" customHeight="1">
      <c r="A285" s="444" t="s">
        <v>975</v>
      </c>
      <c r="B285" s="772"/>
      <c r="C285" s="773"/>
    </row>
    <row r="286" spans="1:3" s="107" customFormat="1" ht="12">
      <c r="A286" s="473"/>
      <c r="B286" s="457" t="s">
        <v>966</v>
      </c>
      <c r="C286" s="487"/>
    </row>
    <row r="287" spans="1:3" s="107" customFormat="1" ht="11.4">
      <c r="A287" s="442">
        <v>12010102</v>
      </c>
      <c r="B287" s="436" t="s">
        <v>652</v>
      </c>
      <c r="C287" s="451">
        <v>274.85000000000002</v>
      </c>
    </row>
    <row r="288" spans="1:3" s="107" customFormat="1" ht="11.4">
      <c r="A288" s="442">
        <v>12010102</v>
      </c>
      <c r="B288" s="436"/>
      <c r="C288" s="451">
        <v>274.85000000000002</v>
      </c>
    </row>
    <row r="289" spans="1:3" s="107" customFormat="1" ht="11.4">
      <c r="A289" s="442">
        <v>12010102</v>
      </c>
      <c r="B289" s="436"/>
      <c r="C289" s="451">
        <v>274.85000000000002</v>
      </c>
    </row>
    <row r="290" spans="1:3" s="107" customFormat="1" ht="11.4">
      <c r="A290" s="442">
        <v>12010102</v>
      </c>
      <c r="B290" s="436" t="s">
        <v>653</v>
      </c>
      <c r="C290" s="451">
        <v>205.85</v>
      </c>
    </row>
    <row r="291" spans="1:3" s="107" customFormat="1" ht="11.4">
      <c r="A291" s="442">
        <v>12010102</v>
      </c>
      <c r="B291" s="436" t="s">
        <v>654</v>
      </c>
      <c r="C291" s="451">
        <v>195.01</v>
      </c>
    </row>
    <row r="292" spans="1:3" s="107" customFormat="1" ht="11.4">
      <c r="A292" s="442">
        <v>12010102</v>
      </c>
      <c r="B292" s="436" t="s">
        <v>655</v>
      </c>
      <c r="C292" s="451">
        <v>2074</v>
      </c>
    </row>
    <row r="293" spans="1:3" s="107" customFormat="1" ht="11.4">
      <c r="A293" s="442">
        <v>12010102</v>
      </c>
      <c r="B293" s="436" t="s">
        <v>655</v>
      </c>
      <c r="C293" s="451">
        <v>2074</v>
      </c>
    </row>
    <row r="294" spans="1:3" s="107" customFormat="1" ht="11.4">
      <c r="A294" s="442">
        <v>12010102</v>
      </c>
      <c r="B294" s="436" t="s">
        <v>655</v>
      </c>
      <c r="C294" s="451">
        <v>2074</v>
      </c>
    </row>
    <row r="295" spans="1:3" s="107" customFormat="1" ht="11.4">
      <c r="A295" s="442">
        <v>12010102</v>
      </c>
      <c r="B295" s="436" t="s">
        <v>656</v>
      </c>
      <c r="C295" s="451">
        <v>82.9</v>
      </c>
    </row>
    <row r="296" spans="1:3" s="107" customFormat="1" ht="11.4">
      <c r="A296" s="442">
        <v>12010102</v>
      </c>
      <c r="B296" s="436" t="s">
        <v>657</v>
      </c>
      <c r="C296" s="451">
        <v>245</v>
      </c>
    </row>
    <row r="297" spans="1:3" s="107" customFormat="1" ht="11.4">
      <c r="A297" s="442">
        <v>12010102</v>
      </c>
      <c r="B297" s="436" t="s">
        <v>658</v>
      </c>
      <c r="C297" s="451">
        <v>3990</v>
      </c>
    </row>
    <row r="298" spans="1:3" s="107" customFormat="1" ht="11.4">
      <c r="A298" s="442">
        <v>12010102</v>
      </c>
      <c r="B298" s="436" t="s">
        <v>658</v>
      </c>
      <c r="C298" s="451">
        <v>3990</v>
      </c>
    </row>
    <row r="299" spans="1:3" s="107" customFormat="1" ht="11.4">
      <c r="A299" s="442">
        <v>12010102</v>
      </c>
      <c r="B299" s="436" t="s">
        <v>659</v>
      </c>
      <c r="C299" s="451">
        <v>2899</v>
      </c>
    </row>
    <row r="300" spans="1:3" s="107" customFormat="1" ht="12">
      <c r="A300" s="473"/>
      <c r="B300" s="457" t="s">
        <v>966</v>
      </c>
      <c r="C300" s="487"/>
    </row>
    <row r="301" spans="1:3" s="107" customFormat="1" ht="11.4">
      <c r="A301" s="444" t="s">
        <v>975</v>
      </c>
      <c r="B301" s="436" t="s">
        <v>661</v>
      </c>
      <c r="C301" s="451">
        <v>1400.2</v>
      </c>
    </row>
    <row r="302" spans="1:3" s="107" customFormat="1" ht="11.4">
      <c r="A302" s="444" t="s">
        <v>975</v>
      </c>
      <c r="B302" s="436" t="s">
        <v>662</v>
      </c>
      <c r="C302" s="451">
        <v>34.9</v>
      </c>
    </row>
    <row r="303" spans="1:3" s="107" customFormat="1" ht="11.4">
      <c r="A303" s="444" t="s">
        <v>975</v>
      </c>
      <c r="B303" s="436" t="s">
        <v>663</v>
      </c>
      <c r="C303" s="451">
        <v>39.9</v>
      </c>
    </row>
    <row r="304" spans="1:3" s="107" customFormat="1" ht="11.4">
      <c r="A304" s="444" t="s">
        <v>975</v>
      </c>
      <c r="B304" s="436" t="s">
        <v>663</v>
      </c>
      <c r="C304" s="451">
        <v>39.9</v>
      </c>
    </row>
    <row r="305" spans="1:3" s="107" customFormat="1" ht="11.4">
      <c r="A305" s="444" t="s">
        <v>975</v>
      </c>
      <c r="B305" s="436" t="s">
        <v>664</v>
      </c>
      <c r="C305" s="451">
        <v>32.99</v>
      </c>
    </row>
    <row r="306" spans="1:3" s="107" customFormat="1" ht="11.4">
      <c r="A306" s="444" t="s">
        <v>975</v>
      </c>
      <c r="B306" s="436" t="s">
        <v>665</v>
      </c>
      <c r="C306" s="451">
        <v>87.71</v>
      </c>
    </row>
    <row r="307" spans="1:3" s="107" customFormat="1" ht="11.4">
      <c r="A307" s="444" t="s">
        <v>975</v>
      </c>
      <c r="B307" s="436" t="s">
        <v>666</v>
      </c>
      <c r="C307" s="451">
        <v>8.0500000000000007</v>
      </c>
    </row>
    <row r="308" spans="1:3" s="107" customFormat="1" ht="11.4">
      <c r="A308" s="444" t="s">
        <v>975</v>
      </c>
      <c r="B308" s="436" t="s">
        <v>666</v>
      </c>
      <c r="C308" s="451">
        <v>8.0500000000000007</v>
      </c>
    </row>
    <row r="309" spans="1:3" s="107" customFormat="1" ht="11.4">
      <c r="A309" s="445">
        <v>100000029</v>
      </c>
      <c r="B309" s="436" t="s">
        <v>667</v>
      </c>
      <c r="C309" s="451">
        <v>1033.8499999999999</v>
      </c>
    </row>
    <row r="310" spans="1:3" s="107" customFormat="1" ht="11.4">
      <c r="A310" s="444" t="s">
        <v>975</v>
      </c>
      <c r="B310" s="436" t="s">
        <v>668</v>
      </c>
      <c r="C310" s="451">
        <v>661.25</v>
      </c>
    </row>
    <row r="311" spans="1:3" s="107" customFormat="1" ht="11.4">
      <c r="A311" s="445">
        <v>100000040</v>
      </c>
      <c r="B311" s="436" t="s">
        <v>669</v>
      </c>
      <c r="C311" s="451">
        <v>355.35</v>
      </c>
    </row>
    <row r="312" spans="1:3" s="107" customFormat="1" ht="11.4">
      <c r="A312" s="444" t="s">
        <v>975</v>
      </c>
      <c r="B312" s="436" t="s">
        <v>670</v>
      </c>
      <c r="C312" s="451">
        <v>594</v>
      </c>
    </row>
    <row r="313" spans="1:3" s="107" customFormat="1" ht="11.4">
      <c r="A313" s="444" t="s">
        <v>975</v>
      </c>
      <c r="B313" s="436" t="s">
        <v>671</v>
      </c>
      <c r="C313" s="451">
        <v>72.040000000000006</v>
      </c>
    </row>
    <row r="314" spans="1:3" s="107" customFormat="1" ht="11.4">
      <c r="A314" s="444" t="s">
        <v>975</v>
      </c>
      <c r="B314" s="436" t="s">
        <v>672</v>
      </c>
      <c r="C314" s="451">
        <v>52.25</v>
      </c>
    </row>
    <row r="315" spans="1:3" s="107" customFormat="1" ht="11.4">
      <c r="A315" s="444" t="s">
        <v>975</v>
      </c>
      <c r="B315" s="436" t="s">
        <v>673</v>
      </c>
      <c r="C315" s="451">
        <v>2645</v>
      </c>
    </row>
    <row r="316" spans="1:3" s="107" customFormat="1" ht="12">
      <c r="A316" s="473"/>
      <c r="B316" s="457" t="s">
        <v>966</v>
      </c>
      <c r="C316" s="487"/>
    </row>
    <row r="317" spans="1:3" s="107" customFormat="1" ht="34.799999999999997">
      <c r="A317" s="438"/>
      <c r="B317" s="436" t="s">
        <v>753</v>
      </c>
      <c r="C317" s="451">
        <v>8395</v>
      </c>
    </row>
    <row r="318" spans="1:3" s="107" customFormat="1" ht="11.4">
      <c r="A318" s="444">
        <v>100001384</v>
      </c>
      <c r="B318" s="436" t="s">
        <v>677</v>
      </c>
      <c r="C318" s="451">
        <v>2208</v>
      </c>
    </row>
    <row r="319" spans="1:3" s="107" customFormat="1" ht="11.4">
      <c r="A319" s="444" t="s">
        <v>975</v>
      </c>
      <c r="B319" s="436" t="s">
        <v>678</v>
      </c>
      <c r="C319" s="451">
        <v>166.75</v>
      </c>
    </row>
    <row r="320" spans="1:3" s="107" customFormat="1" ht="34.200000000000003">
      <c r="A320" s="444" t="s">
        <v>975</v>
      </c>
      <c r="B320" s="436" t="s">
        <v>679</v>
      </c>
      <c r="C320" s="451">
        <v>9453</v>
      </c>
    </row>
    <row r="321" spans="1:3" s="107" customFormat="1" ht="11.4">
      <c r="A321" s="442">
        <v>100001071</v>
      </c>
      <c r="B321" s="436" t="s">
        <v>680</v>
      </c>
      <c r="C321" s="451">
        <v>258.75</v>
      </c>
    </row>
    <row r="322" spans="1:3" s="107" customFormat="1" ht="11.4">
      <c r="A322" s="444" t="s">
        <v>975</v>
      </c>
      <c r="B322" s="436" t="s">
        <v>681</v>
      </c>
      <c r="C322" s="451">
        <v>3667.35</v>
      </c>
    </row>
    <row r="323" spans="1:3" s="107" customFormat="1" ht="11.4">
      <c r="A323" s="444" t="s">
        <v>975</v>
      </c>
      <c r="B323" s="436" t="s">
        <v>681</v>
      </c>
      <c r="C323" s="451">
        <v>3667.35</v>
      </c>
    </row>
    <row r="324" spans="1:3" s="107" customFormat="1" ht="11.4">
      <c r="A324" s="444" t="s">
        <v>975</v>
      </c>
      <c r="B324" s="436" t="s">
        <v>681</v>
      </c>
      <c r="C324" s="451">
        <v>3667.35</v>
      </c>
    </row>
    <row r="325" spans="1:3" s="107" customFormat="1" ht="11.4">
      <c r="A325" s="444" t="s">
        <v>975</v>
      </c>
      <c r="B325" s="436" t="s">
        <v>681</v>
      </c>
      <c r="C325" s="451">
        <v>3667.35</v>
      </c>
    </row>
    <row r="326" spans="1:3" s="107" customFormat="1" ht="11.4">
      <c r="A326" s="444" t="s">
        <v>975</v>
      </c>
      <c r="B326" s="436" t="s">
        <v>682</v>
      </c>
      <c r="C326" s="451">
        <v>1092.5</v>
      </c>
    </row>
    <row r="327" spans="1:3" s="107" customFormat="1" ht="11.4">
      <c r="A327" s="444" t="s">
        <v>975</v>
      </c>
      <c r="B327" s="436" t="s">
        <v>683</v>
      </c>
      <c r="C327" s="451">
        <v>1943.5</v>
      </c>
    </row>
    <row r="328" spans="1:3" s="107" customFormat="1" ht="34.799999999999997">
      <c r="A328" s="445">
        <v>100000449</v>
      </c>
      <c r="B328" s="436" t="s">
        <v>754</v>
      </c>
      <c r="C328" s="451">
        <v>9890</v>
      </c>
    </row>
    <row r="329" spans="1:3" s="107" customFormat="1" ht="11.4">
      <c r="A329" s="444" t="s">
        <v>975</v>
      </c>
      <c r="B329" s="436" t="s">
        <v>684</v>
      </c>
      <c r="C329" s="451">
        <v>4013.5</v>
      </c>
    </row>
    <row r="330" spans="1:3" s="107" customFormat="1" ht="11.4">
      <c r="A330" s="444" t="s">
        <v>975</v>
      </c>
      <c r="B330" s="436" t="s">
        <v>685</v>
      </c>
      <c r="C330" s="451">
        <v>212.75</v>
      </c>
    </row>
    <row r="331" spans="1:3" s="107" customFormat="1" ht="11.4">
      <c r="A331" s="444" t="s">
        <v>975</v>
      </c>
      <c r="B331" s="436" t="s">
        <v>685</v>
      </c>
      <c r="C331" s="451">
        <v>212.75</v>
      </c>
    </row>
    <row r="332" spans="1:3" s="107" customFormat="1" ht="11.4">
      <c r="A332" s="444" t="s">
        <v>975</v>
      </c>
      <c r="B332" s="436" t="s">
        <v>685</v>
      </c>
      <c r="C332" s="451">
        <v>212.75</v>
      </c>
    </row>
    <row r="333" spans="1:3" s="107" customFormat="1" ht="11.4">
      <c r="A333" s="444" t="s">
        <v>975</v>
      </c>
      <c r="B333" s="436" t="s">
        <v>677</v>
      </c>
      <c r="C333" s="451">
        <v>1782.5</v>
      </c>
    </row>
    <row r="334" spans="1:3" s="107" customFormat="1" ht="11.4">
      <c r="A334" s="444" t="s">
        <v>975</v>
      </c>
      <c r="B334" s="436" t="s">
        <v>686</v>
      </c>
      <c r="C334" s="451">
        <v>1782.5</v>
      </c>
    </row>
    <row r="335" spans="1:3" s="107" customFormat="1" ht="12">
      <c r="A335" s="473"/>
      <c r="B335" s="457" t="s">
        <v>966</v>
      </c>
      <c r="C335" s="487"/>
    </row>
    <row r="336" spans="1:3" s="107" customFormat="1" ht="11.4">
      <c r="A336" s="444" t="s">
        <v>975</v>
      </c>
      <c r="B336" s="436" t="s">
        <v>694</v>
      </c>
      <c r="C336" s="451">
        <v>1538.25</v>
      </c>
    </row>
    <row r="337" spans="1:3" s="107" customFormat="1" ht="11.4">
      <c r="A337" s="444" t="s">
        <v>975</v>
      </c>
      <c r="B337" s="436" t="s">
        <v>695</v>
      </c>
      <c r="C337" s="451">
        <v>849</v>
      </c>
    </row>
    <row r="338" spans="1:3" s="107" customFormat="1" ht="11.4">
      <c r="A338" s="444" t="s">
        <v>975</v>
      </c>
      <c r="B338" s="436" t="s">
        <v>696</v>
      </c>
      <c r="C338" s="451">
        <v>18435.650000000001</v>
      </c>
    </row>
    <row r="339" spans="1:3" s="107" customFormat="1" ht="11.4">
      <c r="A339" s="444">
        <v>100001388</v>
      </c>
      <c r="B339" s="436" t="s">
        <v>697</v>
      </c>
      <c r="C339" s="451">
        <v>4835.75</v>
      </c>
    </row>
    <row r="340" spans="1:3" s="107" customFormat="1" ht="11.4">
      <c r="A340" s="444" t="s">
        <v>975</v>
      </c>
      <c r="B340" s="436" t="s">
        <v>698</v>
      </c>
      <c r="C340" s="451">
        <v>1100</v>
      </c>
    </row>
    <row r="341" spans="1:3" s="107" customFormat="1" ht="11.4">
      <c r="A341" s="444" t="s">
        <v>975</v>
      </c>
      <c r="B341" s="436" t="s">
        <v>699</v>
      </c>
      <c r="C341" s="451">
        <v>256.45</v>
      </c>
    </row>
    <row r="342" spans="1:3" s="107" customFormat="1" ht="11.4">
      <c r="A342" s="444" t="s">
        <v>975</v>
      </c>
      <c r="B342" s="436" t="s">
        <v>700</v>
      </c>
      <c r="C342" s="451">
        <v>298.64</v>
      </c>
    </row>
    <row r="343" spans="1:3" s="107" customFormat="1" ht="11.4">
      <c r="A343" s="444" t="s">
        <v>975</v>
      </c>
      <c r="B343" s="436" t="s">
        <v>701</v>
      </c>
      <c r="C343" s="451">
        <v>4498.17</v>
      </c>
    </row>
    <row r="344" spans="1:3" s="107" customFormat="1" ht="12">
      <c r="A344" s="473"/>
      <c r="B344" s="457" t="s">
        <v>966</v>
      </c>
      <c r="C344" s="487"/>
    </row>
    <row r="345" spans="1:3" s="107" customFormat="1" ht="11.4">
      <c r="A345" s="444" t="s">
        <v>975</v>
      </c>
      <c r="B345" s="436" t="s">
        <v>702</v>
      </c>
      <c r="C345" s="451">
        <v>4598.99</v>
      </c>
    </row>
    <row r="346" spans="1:3" s="107" customFormat="1" ht="12">
      <c r="A346" s="473"/>
      <c r="B346" s="457" t="s">
        <v>966</v>
      </c>
      <c r="C346" s="487"/>
    </row>
    <row r="347" spans="1:3" s="107" customFormat="1" ht="11.4">
      <c r="A347" s="444" t="s">
        <v>975</v>
      </c>
      <c r="B347" s="436" t="s">
        <v>705</v>
      </c>
      <c r="C347" s="451">
        <v>3199</v>
      </c>
    </row>
    <row r="348" spans="1:3" s="107" customFormat="1" ht="11.4">
      <c r="A348" s="444" t="s">
        <v>975</v>
      </c>
      <c r="B348" s="436" t="s">
        <v>705</v>
      </c>
      <c r="C348" s="451">
        <v>3199</v>
      </c>
    </row>
    <row r="349" spans="1:3" s="107" customFormat="1" ht="11.4">
      <c r="A349" s="444" t="s">
        <v>975</v>
      </c>
      <c r="B349" s="436" t="s">
        <v>705</v>
      </c>
      <c r="C349" s="451">
        <v>3199</v>
      </c>
    </row>
    <row r="350" spans="1:3" s="107" customFormat="1" ht="11.4">
      <c r="A350" s="444" t="s">
        <v>975</v>
      </c>
      <c r="B350" s="436" t="s">
        <v>705</v>
      </c>
      <c r="C350" s="451">
        <v>3199</v>
      </c>
    </row>
    <row r="351" spans="1:3" s="107" customFormat="1" ht="11.4">
      <c r="A351" s="444" t="s">
        <v>975</v>
      </c>
      <c r="B351" s="436" t="s">
        <v>705</v>
      </c>
      <c r="C351" s="451">
        <v>3199</v>
      </c>
    </row>
    <row r="352" spans="1:3" s="107" customFormat="1" ht="11.4">
      <c r="A352" s="444" t="s">
        <v>975</v>
      </c>
      <c r="B352" s="436" t="s">
        <v>705</v>
      </c>
      <c r="C352" s="451">
        <v>3199</v>
      </c>
    </row>
    <row r="353" spans="1:3" s="107" customFormat="1" ht="22.8">
      <c r="A353" s="442">
        <v>100001247</v>
      </c>
      <c r="B353" s="436" t="s">
        <v>706</v>
      </c>
      <c r="C353" s="451">
        <v>9952.33</v>
      </c>
    </row>
    <row r="354" spans="1:3" s="107" customFormat="1" ht="11.4">
      <c r="A354" s="438"/>
      <c r="B354" s="436" t="s">
        <v>707</v>
      </c>
      <c r="C354" s="451">
        <v>14646.57</v>
      </c>
    </row>
    <row r="355" spans="1:3" s="107" customFormat="1" ht="22.8">
      <c r="A355" s="442">
        <v>100001292</v>
      </c>
      <c r="B355" s="436" t="s">
        <v>708</v>
      </c>
      <c r="C355" s="451">
        <v>690</v>
      </c>
    </row>
    <row r="356" spans="1:3" s="107" customFormat="1" ht="12">
      <c r="A356" s="473"/>
      <c r="B356" s="457" t="s">
        <v>966</v>
      </c>
      <c r="C356" s="487"/>
    </row>
    <row r="357" spans="1:3" s="107" customFormat="1" ht="11.4">
      <c r="A357" s="444" t="s">
        <v>975</v>
      </c>
      <c r="B357" s="440" t="s">
        <v>728</v>
      </c>
      <c r="C357" s="450"/>
    </row>
    <row r="358" spans="1:3" s="107" customFormat="1" ht="11.4">
      <c r="A358" s="444" t="s">
        <v>975</v>
      </c>
      <c r="B358" s="440" t="s">
        <v>729</v>
      </c>
      <c r="C358" s="451">
        <v>29</v>
      </c>
    </row>
    <row r="359" spans="1:3" s="107" customFormat="1" ht="11.4">
      <c r="A359" s="444" t="s">
        <v>975</v>
      </c>
      <c r="B359" s="440" t="s">
        <v>730</v>
      </c>
      <c r="C359" s="451">
        <v>99</v>
      </c>
    </row>
    <row r="360" spans="1:3" s="107" customFormat="1" ht="11.4">
      <c r="A360" s="444" t="s">
        <v>975</v>
      </c>
      <c r="B360" s="440" t="s">
        <v>731</v>
      </c>
      <c r="C360" s="451">
        <v>649.01</v>
      </c>
    </row>
    <row r="361" spans="1:3" s="107" customFormat="1" ht="11.4">
      <c r="A361" s="444" t="s">
        <v>975</v>
      </c>
      <c r="B361" s="446" t="s">
        <v>732</v>
      </c>
      <c r="C361" s="451">
        <v>2390</v>
      </c>
    </row>
    <row r="362" spans="1:3" s="107" customFormat="1" ht="11.4">
      <c r="A362" s="444" t="s">
        <v>975</v>
      </c>
      <c r="B362" s="436" t="s">
        <v>733</v>
      </c>
      <c r="C362" s="450"/>
    </row>
    <row r="363" spans="1:3" s="107" customFormat="1" ht="11.4">
      <c r="A363" s="444" t="s">
        <v>975</v>
      </c>
      <c r="B363" s="436" t="s">
        <v>734</v>
      </c>
      <c r="C363" s="451">
        <v>1868.75</v>
      </c>
    </row>
    <row r="364" spans="1:3" s="107" customFormat="1" ht="22.8">
      <c r="A364" s="442">
        <v>100001237</v>
      </c>
      <c r="B364" s="436" t="s">
        <v>735</v>
      </c>
      <c r="C364" s="451">
        <v>688.22</v>
      </c>
    </row>
    <row r="365" spans="1:3" s="107" customFormat="1" ht="12">
      <c r="A365" s="444" t="s">
        <v>975</v>
      </c>
      <c r="B365" s="440" t="s">
        <v>758</v>
      </c>
      <c r="C365" s="451">
        <v>6890</v>
      </c>
    </row>
    <row r="366" spans="1:3" s="107" customFormat="1" ht="11.4">
      <c r="A366" s="444" t="s">
        <v>975</v>
      </c>
      <c r="B366" s="436" t="s">
        <v>736</v>
      </c>
      <c r="C366" s="451">
        <v>31050</v>
      </c>
    </row>
    <row r="367" spans="1:3" s="107" customFormat="1" ht="11.4">
      <c r="A367" s="444" t="s">
        <v>975</v>
      </c>
      <c r="B367" s="436" t="s">
        <v>737</v>
      </c>
      <c r="C367" s="451">
        <v>1012.32</v>
      </c>
    </row>
    <row r="368" spans="1:3" s="107" customFormat="1">
      <c r="A368" s="455"/>
      <c r="B368" s="457" t="s">
        <v>443</v>
      </c>
      <c r="C368" s="488"/>
    </row>
    <row r="369" spans="1:3" s="107" customFormat="1" ht="11.4">
      <c r="A369" s="430">
        <v>100001399</v>
      </c>
      <c r="B369" s="431" t="s">
        <v>571</v>
      </c>
      <c r="C369" s="478">
        <v>16112.4</v>
      </c>
    </row>
    <row r="370" spans="1:3" s="107" customFormat="1" ht="11.4">
      <c r="A370" s="430">
        <v>100001400</v>
      </c>
      <c r="B370" s="431" t="s">
        <v>572</v>
      </c>
      <c r="C370" s="478">
        <v>4756</v>
      </c>
    </row>
    <row r="371" spans="1:3" s="107" customFormat="1" ht="11.4">
      <c r="A371" s="430">
        <v>100001401</v>
      </c>
      <c r="B371" s="431" t="s">
        <v>573</v>
      </c>
      <c r="C371" s="478">
        <v>603.20000000000005</v>
      </c>
    </row>
    <row r="372" spans="1:3" s="107" customFormat="1" ht="11.4">
      <c r="A372" s="430">
        <v>100001402</v>
      </c>
      <c r="B372" s="431" t="s">
        <v>573</v>
      </c>
      <c r="C372" s="478">
        <v>603.20000000000005</v>
      </c>
    </row>
    <row r="373" spans="1:3" s="107" customFormat="1" ht="11.4">
      <c r="A373" s="430">
        <v>100001403</v>
      </c>
      <c r="B373" s="431" t="s">
        <v>573</v>
      </c>
      <c r="C373" s="478">
        <v>603.20000000000005</v>
      </c>
    </row>
    <row r="374" spans="1:3" s="107" customFormat="1" ht="11.4">
      <c r="A374" s="430">
        <v>100001404</v>
      </c>
      <c r="B374" s="431" t="s">
        <v>573</v>
      </c>
      <c r="C374" s="478">
        <v>603.20000000000005</v>
      </c>
    </row>
    <row r="375" spans="1:3" s="107" customFormat="1" ht="11.4">
      <c r="A375" s="444" t="s">
        <v>975</v>
      </c>
      <c r="B375" s="431" t="s">
        <v>574</v>
      </c>
      <c r="C375" s="478">
        <v>440.8</v>
      </c>
    </row>
    <row r="376" spans="1:3" s="107" customFormat="1" ht="11.4">
      <c r="A376" s="444" t="s">
        <v>975</v>
      </c>
      <c r="B376" s="431" t="s">
        <v>574</v>
      </c>
      <c r="C376" s="478">
        <v>440.8</v>
      </c>
    </row>
    <row r="377" spans="1:3" s="107" customFormat="1" ht="11.4">
      <c r="A377" s="444" t="s">
        <v>975</v>
      </c>
      <c r="B377" s="431" t="s">
        <v>575</v>
      </c>
      <c r="C377" s="478">
        <v>812</v>
      </c>
    </row>
    <row r="378" spans="1:3" s="107" customFormat="1" ht="11.4">
      <c r="A378" s="444" t="s">
        <v>975</v>
      </c>
      <c r="B378" s="431" t="s">
        <v>575</v>
      </c>
      <c r="C378" s="478">
        <v>812</v>
      </c>
    </row>
    <row r="379" spans="1:3" s="107" customFormat="1" ht="11.4">
      <c r="A379" s="445">
        <v>100000022</v>
      </c>
      <c r="B379" s="431" t="s">
        <v>576</v>
      </c>
      <c r="C379" s="478">
        <v>3422</v>
      </c>
    </row>
    <row r="380" spans="1:3" s="107" customFormat="1" ht="12">
      <c r="A380" s="473"/>
      <c r="B380" s="459" t="s">
        <v>967</v>
      </c>
      <c r="C380" s="487"/>
    </row>
    <row r="381" spans="1:3" s="107" customFormat="1" ht="22.8">
      <c r="A381" s="444" t="s">
        <v>975</v>
      </c>
      <c r="B381" s="440" t="s">
        <v>759</v>
      </c>
      <c r="C381" s="481">
        <v>5499</v>
      </c>
    </row>
    <row r="382" spans="1:3" s="107" customFormat="1" ht="22.8">
      <c r="A382" s="444" t="s">
        <v>975</v>
      </c>
      <c r="B382" s="440" t="s">
        <v>760</v>
      </c>
      <c r="C382" s="481">
        <v>4092.83</v>
      </c>
    </row>
    <row r="383" spans="1:3" s="107" customFormat="1" ht="22.8">
      <c r="A383" s="444" t="s">
        <v>975</v>
      </c>
      <c r="B383" s="441" t="s">
        <v>761</v>
      </c>
      <c r="C383" s="481">
        <v>843.32</v>
      </c>
    </row>
    <row r="384" spans="1:3" s="107" customFormat="1" ht="22.8">
      <c r="A384" s="444" t="s">
        <v>975</v>
      </c>
      <c r="B384" s="441" t="s">
        <v>762</v>
      </c>
      <c r="C384" s="481">
        <v>216.41</v>
      </c>
    </row>
    <row r="385" spans="1:3" s="107" customFormat="1" ht="12">
      <c r="A385" s="473"/>
      <c r="B385" s="459" t="s">
        <v>967</v>
      </c>
      <c r="C385" s="487"/>
    </row>
    <row r="386" spans="1:3" s="107" customFormat="1" ht="11.4">
      <c r="A386" s="444" t="s">
        <v>975</v>
      </c>
      <c r="B386" s="431" t="s">
        <v>763</v>
      </c>
      <c r="C386" s="478">
        <v>3933.56</v>
      </c>
    </row>
    <row r="387" spans="1:3" s="107" customFormat="1" ht="11.4">
      <c r="A387" s="442">
        <v>100001299</v>
      </c>
      <c r="B387" s="431" t="s">
        <v>764</v>
      </c>
      <c r="C387" s="478">
        <v>3679</v>
      </c>
    </row>
    <row r="388" spans="1:3" s="107" customFormat="1" ht="11.4">
      <c r="A388" s="444" t="s">
        <v>975</v>
      </c>
      <c r="B388" s="431" t="s">
        <v>765</v>
      </c>
      <c r="C388" s="478">
        <v>190</v>
      </c>
    </row>
    <row r="389" spans="1:3" s="107" customFormat="1" ht="11.4">
      <c r="A389" s="444" t="s">
        <v>975</v>
      </c>
      <c r="B389" s="431" t="s">
        <v>766</v>
      </c>
      <c r="C389" s="478">
        <v>6269</v>
      </c>
    </row>
    <row r="390" spans="1:3" s="107" customFormat="1" ht="11.4">
      <c r="A390" s="444" t="s">
        <v>975</v>
      </c>
      <c r="B390" s="431" t="s">
        <v>767</v>
      </c>
      <c r="C390" s="478">
        <v>2809</v>
      </c>
    </row>
    <row r="391" spans="1:3" s="107" customFormat="1" ht="11.4">
      <c r="A391" s="442">
        <v>100000128</v>
      </c>
      <c r="B391" s="431" t="s">
        <v>768</v>
      </c>
      <c r="C391" s="478">
        <v>2411.64</v>
      </c>
    </row>
    <row r="392" spans="1:3" s="107" customFormat="1" ht="11.4">
      <c r="A392" s="442">
        <v>100001418</v>
      </c>
      <c r="B392" s="431" t="s">
        <v>769</v>
      </c>
      <c r="C392" s="478">
        <v>9999</v>
      </c>
    </row>
    <row r="393" spans="1:3" s="107" customFormat="1" ht="11.4">
      <c r="A393" s="444" t="s">
        <v>975</v>
      </c>
      <c r="B393" s="431" t="s">
        <v>770</v>
      </c>
      <c r="C393" s="478"/>
    </row>
    <row r="394" spans="1:3" s="107" customFormat="1" ht="11.4">
      <c r="A394" s="430">
        <v>100001253</v>
      </c>
      <c r="B394" s="431" t="s">
        <v>770</v>
      </c>
      <c r="C394" s="478">
        <v>16008</v>
      </c>
    </row>
    <row r="395" spans="1:3" s="107" customFormat="1" ht="11.4">
      <c r="A395" s="444" t="s">
        <v>975</v>
      </c>
      <c r="B395" s="431" t="s">
        <v>770</v>
      </c>
      <c r="C395" s="478">
        <v>16008</v>
      </c>
    </row>
    <row r="396" spans="1:3" s="107" customFormat="1" ht="11.4">
      <c r="A396" s="443">
        <v>100001143</v>
      </c>
      <c r="B396" s="431" t="s">
        <v>770</v>
      </c>
      <c r="C396" s="478">
        <v>16008</v>
      </c>
    </row>
    <row r="397" spans="1:3" s="107" customFormat="1" ht="11.4">
      <c r="A397" s="430">
        <v>100001410</v>
      </c>
      <c r="B397" s="431" t="s">
        <v>771</v>
      </c>
      <c r="C397" s="478">
        <v>1856</v>
      </c>
    </row>
    <row r="398" spans="1:3" s="107" customFormat="1" ht="11.4">
      <c r="A398" s="430">
        <v>100001181</v>
      </c>
      <c r="B398" s="431" t="s">
        <v>772</v>
      </c>
      <c r="C398" s="478">
        <v>3935.88</v>
      </c>
    </row>
    <row r="399" spans="1:3" s="107" customFormat="1" ht="11.4">
      <c r="A399" s="445">
        <v>100000045</v>
      </c>
      <c r="B399" s="431" t="s">
        <v>773</v>
      </c>
      <c r="C399" s="478">
        <v>3288.99</v>
      </c>
    </row>
    <row r="400" spans="1:3" s="107" customFormat="1" ht="11.4">
      <c r="A400" s="444" t="s">
        <v>975</v>
      </c>
      <c r="B400" s="431" t="s">
        <v>774</v>
      </c>
      <c r="C400" s="478">
        <v>8816</v>
      </c>
    </row>
    <row r="401" spans="1:3" s="107" customFormat="1" ht="11.4">
      <c r="A401" s="444" t="s">
        <v>975</v>
      </c>
      <c r="B401" s="431" t="s">
        <v>774</v>
      </c>
      <c r="C401" s="478">
        <v>8816</v>
      </c>
    </row>
    <row r="402" spans="1:3" s="107" customFormat="1" ht="11.4">
      <c r="A402" s="444" t="s">
        <v>975</v>
      </c>
      <c r="B402" s="431" t="s">
        <v>774</v>
      </c>
      <c r="C402" s="478">
        <v>8816</v>
      </c>
    </row>
    <row r="403" spans="1:3" s="107" customFormat="1" ht="11.4">
      <c r="A403" s="444" t="s">
        <v>975</v>
      </c>
      <c r="B403" s="431" t="s">
        <v>774</v>
      </c>
      <c r="C403" s="478">
        <v>8816</v>
      </c>
    </row>
    <row r="404" spans="1:3" s="107" customFormat="1" ht="11.4">
      <c r="A404" s="444" t="s">
        <v>975</v>
      </c>
      <c r="B404" s="431" t="s">
        <v>775</v>
      </c>
      <c r="C404" s="478">
        <v>8877.1299999999992</v>
      </c>
    </row>
    <row r="405" spans="1:3" s="107" customFormat="1" ht="11.4">
      <c r="A405" s="444" t="s">
        <v>975</v>
      </c>
      <c r="B405" s="431" t="s">
        <v>776</v>
      </c>
      <c r="C405" s="478">
        <v>10150</v>
      </c>
    </row>
    <row r="406" spans="1:3" s="107" customFormat="1" ht="11.4">
      <c r="A406" s="444" t="s">
        <v>975</v>
      </c>
      <c r="B406" s="431" t="s">
        <v>777</v>
      </c>
      <c r="C406" s="478">
        <v>5336</v>
      </c>
    </row>
    <row r="407" spans="1:3" s="107" customFormat="1" ht="11.4">
      <c r="A407" s="444" t="s">
        <v>975</v>
      </c>
      <c r="B407" s="431" t="s">
        <v>777</v>
      </c>
      <c r="C407" s="478">
        <v>5336</v>
      </c>
    </row>
    <row r="408" spans="1:3" s="107" customFormat="1" ht="11.4">
      <c r="A408" s="444" t="s">
        <v>975</v>
      </c>
      <c r="B408" s="431" t="s">
        <v>777</v>
      </c>
      <c r="C408" s="478">
        <v>5336</v>
      </c>
    </row>
    <row r="409" spans="1:3" s="107" customFormat="1" ht="11.4">
      <c r="A409" s="444" t="s">
        <v>975</v>
      </c>
      <c r="B409" s="431" t="s">
        <v>777</v>
      </c>
      <c r="C409" s="478">
        <v>5336</v>
      </c>
    </row>
    <row r="410" spans="1:3" s="107" customFormat="1" ht="11.4">
      <c r="A410" s="444" t="s">
        <v>975</v>
      </c>
      <c r="B410" s="431" t="s">
        <v>777</v>
      </c>
      <c r="C410" s="478">
        <v>5336</v>
      </c>
    </row>
    <row r="411" spans="1:3" s="107" customFormat="1" ht="11.4">
      <c r="A411" s="444" t="s">
        <v>975</v>
      </c>
      <c r="B411" s="431" t="s">
        <v>778</v>
      </c>
      <c r="C411" s="478">
        <v>11600</v>
      </c>
    </row>
    <row r="412" spans="1:3" s="107" customFormat="1" ht="12">
      <c r="A412" s="473"/>
      <c r="B412" s="459" t="s">
        <v>967</v>
      </c>
      <c r="C412" s="487"/>
    </row>
    <row r="413" spans="1:3" s="107" customFormat="1" ht="11.4">
      <c r="A413" s="444" t="s">
        <v>975</v>
      </c>
      <c r="B413" s="432" t="s">
        <v>779</v>
      </c>
      <c r="C413" s="450"/>
    </row>
    <row r="414" spans="1:3" s="107" customFormat="1" ht="11.4">
      <c r="A414" s="438">
        <v>100000420</v>
      </c>
      <c r="B414" s="432" t="s">
        <v>780</v>
      </c>
      <c r="C414" s="449">
        <v>420</v>
      </c>
    </row>
    <row r="415" spans="1:3" s="107" customFormat="1" ht="11.4">
      <c r="A415" s="438">
        <v>100000421</v>
      </c>
      <c r="B415" s="432" t="s">
        <v>780</v>
      </c>
      <c r="C415" s="449">
        <v>420</v>
      </c>
    </row>
    <row r="416" spans="1:3" s="107" customFormat="1" ht="11.4">
      <c r="A416" s="438">
        <v>100000422</v>
      </c>
      <c r="B416" s="432" t="s">
        <v>780</v>
      </c>
      <c r="C416" s="449">
        <v>420</v>
      </c>
    </row>
    <row r="417" spans="1:3" s="107" customFormat="1" ht="11.4">
      <c r="A417" s="438">
        <v>100000424</v>
      </c>
      <c r="B417" s="432" t="s">
        <v>781</v>
      </c>
      <c r="C417" s="449">
        <v>260</v>
      </c>
    </row>
    <row r="418" spans="1:3" s="107" customFormat="1" ht="11.4">
      <c r="A418" s="438">
        <v>100000425</v>
      </c>
      <c r="B418" s="432" t="s">
        <v>781</v>
      </c>
      <c r="C418" s="449">
        <v>260</v>
      </c>
    </row>
    <row r="419" spans="1:3" s="107" customFormat="1" ht="11.4">
      <c r="A419" s="438">
        <v>100000426</v>
      </c>
      <c r="B419" s="432" t="s">
        <v>781</v>
      </c>
      <c r="C419" s="449">
        <v>260</v>
      </c>
    </row>
    <row r="420" spans="1:3" s="107" customFormat="1" ht="11.4">
      <c r="A420" s="444" t="s">
        <v>975</v>
      </c>
      <c r="B420" s="432" t="s">
        <v>782</v>
      </c>
      <c r="C420" s="450"/>
    </row>
    <row r="421" spans="1:3" s="107" customFormat="1" ht="22.8">
      <c r="A421" s="444" t="s">
        <v>975</v>
      </c>
      <c r="B421" s="432" t="s">
        <v>783</v>
      </c>
      <c r="C421" s="453">
        <v>9056.6299999999992</v>
      </c>
    </row>
    <row r="422" spans="1:3" s="107" customFormat="1" ht="22.8">
      <c r="A422" s="444" t="s">
        <v>975</v>
      </c>
      <c r="B422" s="432" t="s">
        <v>783</v>
      </c>
      <c r="C422" s="453">
        <v>9056.6299999999992</v>
      </c>
    </row>
    <row r="423" spans="1:3" s="107" customFormat="1" ht="11.4">
      <c r="A423" s="444" t="s">
        <v>975</v>
      </c>
      <c r="B423" s="432" t="s">
        <v>784</v>
      </c>
      <c r="C423" s="453"/>
    </row>
    <row r="424" spans="1:3" s="107" customFormat="1" ht="22.8">
      <c r="A424" s="444" t="s">
        <v>975</v>
      </c>
      <c r="B424" s="432" t="s">
        <v>785</v>
      </c>
      <c r="C424" s="453">
        <v>4044.3</v>
      </c>
    </row>
    <row r="425" spans="1:3" s="107" customFormat="1" ht="22.8">
      <c r="A425" s="444" t="s">
        <v>975</v>
      </c>
      <c r="B425" s="432" t="s">
        <v>785</v>
      </c>
      <c r="C425" s="453">
        <v>4044.3</v>
      </c>
    </row>
    <row r="426" spans="1:3" s="107" customFormat="1" ht="11.4">
      <c r="A426" s="444" t="s">
        <v>975</v>
      </c>
      <c r="B426" s="432" t="s">
        <v>786</v>
      </c>
      <c r="C426" s="453">
        <v>80651.320000000007</v>
      </c>
    </row>
    <row r="427" spans="1:3" s="107" customFormat="1" ht="11.4">
      <c r="A427" s="444" t="s">
        <v>975</v>
      </c>
      <c r="B427" s="432" t="s">
        <v>787</v>
      </c>
      <c r="C427" s="450"/>
    </row>
    <row r="428" spans="1:3" s="107" customFormat="1" ht="22.8">
      <c r="A428" s="444" t="s">
        <v>975</v>
      </c>
      <c r="B428" s="432" t="s">
        <v>788</v>
      </c>
      <c r="C428" s="453">
        <v>13749.83</v>
      </c>
    </row>
    <row r="429" spans="1:3" s="107" customFormat="1" ht="22.8">
      <c r="A429" s="444" t="s">
        <v>975</v>
      </c>
      <c r="B429" s="432" t="s">
        <v>788</v>
      </c>
      <c r="C429" s="453">
        <v>13749.83</v>
      </c>
    </row>
    <row r="430" spans="1:3" s="107" customFormat="1" ht="22.8">
      <c r="A430" s="444" t="s">
        <v>975</v>
      </c>
      <c r="B430" s="432" t="s">
        <v>788</v>
      </c>
      <c r="C430" s="453">
        <v>13749.83</v>
      </c>
    </row>
    <row r="431" spans="1:3" s="107" customFormat="1" ht="22.8">
      <c r="A431" s="444" t="s">
        <v>975</v>
      </c>
      <c r="B431" s="432" t="s">
        <v>789</v>
      </c>
      <c r="C431" s="453">
        <v>8119.35</v>
      </c>
    </row>
    <row r="432" spans="1:3" s="107" customFormat="1" ht="11.4">
      <c r="A432" s="444" t="s">
        <v>975</v>
      </c>
      <c r="B432" s="501" t="s">
        <v>1078</v>
      </c>
      <c r="C432" s="453">
        <v>4092.83</v>
      </c>
    </row>
    <row r="433" spans="1:3" s="107" customFormat="1" ht="11.4">
      <c r="A433" s="444" t="s">
        <v>975</v>
      </c>
      <c r="B433" s="501" t="s">
        <v>1079</v>
      </c>
      <c r="C433" s="453">
        <v>1059.73</v>
      </c>
    </row>
    <row r="434" spans="1:3" s="107" customFormat="1" ht="12">
      <c r="A434" s="473"/>
      <c r="B434" s="459" t="s">
        <v>967</v>
      </c>
      <c r="C434" s="487"/>
    </row>
    <row r="435" spans="1:3" s="107" customFormat="1" ht="11.4">
      <c r="A435" s="443">
        <v>100001142</v>
      </c>
      <c r="B435" s="436" t="s">
        <v>790</v>
      </c>
      <c r="C435" s="451">
        <v>3050.44</v>
      </c>
    </row>
    <row r="436" spans="1:3" s="107" customFormat="1" ht="11.4">
      <c r="A436" s="444" t="s">
        <v>975</v>
      </c>
      <c r="B436" s="436" t="s">
        <v>791</v>
      </c>
      <c r="C436" s="451">
        <v>2168.16</v>
      </c>
    </row>
    <row r="437" spans="1:3" s="107" customFormat="1" ht="11.4">
      <c r="A437" s="444">
        <v>100001331</v>
      </c>
      <c r="B437" s="436" t="s">
        <v>792</v>
      </c>
      <c r="C437" s="451">
        <v>1699.01</v>
      </c>
    </row>
    <row r="438" spans="1:3" s="107" customFormat="1" ht="11.4">
      <c r="A438" s="444" t="s">
        <v>975</v>
      </c>
      <c r="B438" s="436" t="s">
        <v>793</v>
      </c>
      <c r="C438" s="451">
        <v>4479</v>
      </c>
    </row>
    <row r="439" spans="1:3" s="107" customFormat="1" ht="11.4">
      <c r="A439" s="444" t="s">
        <v>975</v>
      </c>
      <c r="B439" s="436" t="s">
        <v>794</v>
      </c>
      <c r="C439" s="451"/>
    </row>
    <row r="440" spans="1:3" s="107" customFormat="1" ht="11.4">
      <c r="A440" s="444" t="s">
        <v>975</v>
      </c>
      <c r="B440" s="436" t="s">
        <v>795</v>
      </c>
      <c r="C440" s="451">
        <v>1076.48</v>
      </c>
    </row>
    <row r="441" spans="1:3" s="107" customFormat="1" ht="11.4">
      <c r="A441" s="444" t="s">
        <v>975</v>
      </c>
      <c r="B441" s="436" t="s">
        <v>796</v>
      </c>
      <c r="C441" s="449">
        <v>230.72</v>
      </c>
    </row>
    <row r="442" spans="1:3" s="107" customFormat="1" ht="22.8">
      <c r="A442" s="444" t="s">
        <v>975</v>
      </c>
      <c r="B442" s="436" t="s">
        <v>797</v>
      </c>
      <c r="C442" s="451">
        <v>11498.53</v>
      </c>
    </row>
    <row r="443" spans="1:3" s="107" customFormat="1" ht="22.8">
      <c r="A443" s="444" t="s">
        <v>975</v>
      </c>
      <c r="B443" s="436" t="s">
        <v>797</v>
      </c>
      <c r="C443" s="451">
        <v>11498.53</v>
      </c>
    </row>
    <row r="444" spans="1:3" s="107" customFormat="1" ht="11.4">
      <c r="A444" s="444" t="s">
        <v>975</v>
      </c>
      <c r="B444" s="436" t="s">
        <v>798</v>
      </c>
      <c r="C444" s="451">
        <v>80651.320000000007</v>
      </c>
    </row>
    <row r="445" spans="1:3" s="107" customFormat="1" ht="12">
      <c r="A445" s="473"/>
      <c r="B445" s="459" t="s">
        <v>967</v>
      </c>
      <c r="C445" s="487"/>
    </row>
    <row r="446" spans="1:3" s="107" customFormat="1" ht="22.8">
      <c r="A446" s="444" t="s">
        <v>975</v>
      </c>
      <c r="B446" s="436" t="s">
        <v>799</v>
      </c>
      <c r="C446" s="451">
        <v>9860.68</v>
      </c>
    </row>
    <row r="447" spans="1:3" s="107" customFormat="1" ht="22.8">
      <c r="A447" s="444" t="s">
        <v>975</v>
      </c>
      <c r="B447" s="436" t="s">
        <v>799</v>
      </c>
      <c r="C447" s="451">
        <v>9860.68</v>
      </c>
    </row>
    <row r="448" spans="1:3" s="107" customFormat="1" ht="22.8">
      <c r="A448" s="444" t="s">
        <v>975</v>
      </c>
      <c r="B448" s="436" t="s">
        <v>799</v>
      </c>
      <c r="C448" s="451">
        <v>9860.68</v>
      </c>
    </row>
    <row r="449" spans="1:3" s="107" customFormat="1" ht="22.8">
      <c r="A449" s="444" t="s">
        <v>975</v>
      </c>
      <c r="B449" s="436" t="s">
        <v>799</v>
      </c>
      <c r="C449" s="451">
        <v>9860.68</v>
      </c>
    </row>
    <row r="450" spans="1:3" s="107" customFormat="1" ht="22.8">
      <c r="A450" s="444" t="s">
        <v>975</v>
      </c>
      <c r="B450" s="436" t="s">
        <v>800</v>
      </c>
      <c r="C450" s="451">
        <v>7499</v>
      </c>
    </row>
    <row r="451" spans="1:3" s="107" customFormat="1" ht="22.8">
      <c r="A451" s="444" t="s">
        <v>975</v>
      </c>
      <c r="B451" s="436" t="s">
        <v>800</v>
      </c>
      <c r="C451" s="451">
        <v>7499</v>
      </c>
    </row>
    <row r="452" spans="1:3" s="107" customFormat="1" ht="22.8">
      <c r="A452" s="444" t="s">
        <v>975</v>
      </c>
      <c r="B452" s="436" t="s">
        <v>800</v>
      </c>
      <c r="C452" s="451">
        <v>7499</v>
      </c>
    </row>
    <row r="453" spans="1:3" s="107" customFormat="1" ht="22.8">
      <c r="A453" s="444" t="s">
        <v>975</v>
      </c>
      <c r="B453" s="436" t="s">
        <v>800</v>
      </c>
      <c r="C453" s="451">
        <v>7499</v>
      </c>
    </row>
    <row r="454" spans="1:3" s="107" customFormat="1" ht="22.8">
      <c r="A454" s="444" t="s">
        <v>975</v>
      </c>
      <c r="B454" s="436" t="s">
        <v>800</v>
      </c>
      <c r="C454" s="451">
        <v>7499</v>
      </c>
    </row>
    <row r="455" spans="1:3" s="107" customFormat="1" ht="11.4">
      <c r="A455" s="438">
        <v>100001196</v>
      </c>
      <c r="B455" s="436" t="s">
        <v>801</v>
      </c>
      <c r="C455" s="453">
        <v>6999</v>
      </c>
    </row>
    <row r="456" spans="1:3" s="107" customFormat="1" ht="11.4">
      <c r="A456" s="444" t="s">
        <v>975</v>
      </c>
      <c r="B456" s="436" t="s">
        <v>802</v>
      </c>
      <c r="C456" s="451">
        <v>825.46</v>
      </c>
    </row>
    <row r="457" spans="1:3" s="107" customFormat="1" ht="11.4">
      <c r="A457" s="444" t="s">
        <v>975</v>
      </c>
      <c r="B457" s="436" t="s">
        <v>802</v>
      </c>
      <c r="C457" s="451">
        <v>825.46</v>
      </c>
    </row>
    <row r="458" spans="1:3" s="107" customFormat="1" ht="11.4">
      <c r="A458" s="444" t="s">
        <v>975</v>
      </c>
      <c r="B458" s="436" t="s">
        <v>802</v>
      </c>
      <c r="C458" s="451">
        <v>825.45</v>
      </c>
    </row>
    <row r="459" spans="1:3" s="107" customFormat="1" ht="11.4">
      <c r="A459" s="444" t="s">
        <v>975</v>
      </c>
      <c r="B459" s="436" t="s">
        <v>803</v>
      </c>
      <c r="C459" s="451">
        <v>1899.01</v>
      </c>
    </row>
    <row r="460" spans="1:3" s="107" customFormat="1" ht="11.4">
      <c r="A460" s="444" t="s">
        <v>975</v>
      </c>
      <c r="B460" s="436" t="s">
        <v>803</v>
      </c>
      <c r="C460" s="451">
        <v>1899.01</v>
      </c>
    </row>
    <row r="461" spans="1:3" s="107" customFormat="1" ht="11.4">
      <c r="A461" s="444" t="s">
        <v>975</v>
      </c>
      <c r="B461" s="436" t="s">
        <v>803</v>
      </c>
      <c r="C461" s="451">
        <v>1899.01</v>
      </c>
    </row>
    <row r="462" spans="1:3" s="107" customFormat="1" ht="11.4">
      <c r="A462" s="444" t="s">
        <v>975</v>
      </c>
      <c r="B462" s="436" t="s">
        <v>803</v>
      </c>
      <c r="C462" s="451">
        <v>1899.01</v>
      </c>
    </row>
    <row r="463" spans="1:3" s="107" customFormat="1" ht="11.4">
      <c r="A463" s="444" t="s">
        <v>975</v>
      </c>
      <c r="B463" s="436" t="s">
        <v>804</v>
      </c>
      <c r="C463" s="452"/>
    </row>
    <row r="464" spans="1:3" s="107" customFormat="1" ht="11.4">
      <c r="A464" s="444" t="s">
        <v>975</v>
      </c>
      <c r="B464" s="436" t="s">
        <v>805</v>
      </c>
      <c r="C464" s="453">
        <v>1899</v>
      </c>
    </row>
    <row r="465" spans="1:3" s="107" customFormat="1" ht="11.4">
      <c r="A465" s="444" t="s">
        <v>975</v>
      </c>
      <c r="B465" s="436" t="s">
        <v>805</v>
      </c>
      <c r="C465" s="453">
        <v>1899</v>
      </c>
    </row>
    <row r="466" spans="1:3" s="107" customFormat="1" ht="22.8">
      <c r="A466" s="442">
        <v>100000127</v>
      </c>
      <c r="B466" s="436" t="s">
        <v>806</v>
      </c>
      <c r="C466" s="451">
        <v>6999</v>
      </c>
    </row>
    <row r="467" spans="1:3" s="107" customFormat="1" ht="12">
      <c r="A467" s="473"/>
      <c r="B467" s="459" t="s">
        <v>967</v>
      </c>
      <c r="C467" s="487"/>
    </row>
    <row r="468" spans="1:3" s="107" customFormat="1" ht="11.4">
      <c r="A468" s="444" t="s">
        <v>975</v>
      </c>
      <c r="B468" s="436" t="s">
        <v>807</v>
      </c>
      <c r="C468" s="451">
        <v>130305.12</v>
      </c>
    </row>
    <row r="469" spans="1:3" s="107" customFormat="1" ht="12">
      <c r="A469" s="473"/>
      <c r="B469" s="459" t="s">
        <v>967</v>
      </c>
      <c r="C469" s="487"/>
    </row>
    <row r="470" spans="1:3" s="107" customFormat="1" ht="12">
      <c r="A470" s="444" t="s">
        <v>975</v>
      </c>
      <c r="B470" s="456" t="s">
        <v>702</v>
      </c>
      <c r="C470" s="451">
        <v>4598.99</v>
      </c>
    </row>
    <row r="471" spans="1:3" s="107" customFormat="1" ht="12">
      <c r="A471" s="473"/>
      <c r="B471" s="459" t="s">
        <v>967</v>
      </c>
      <c r="C471" s="487"/>
    </row>
    <row r="472" spans="1:3" s="107" customFormat="1" ht="35.4">
      <c r="A472" s="444" t="s">
        <v>975</v>
      </c>
      <c r="B472" s="436" t="s">
        <v>830</v>
      </c>
      <c r="C472" s="450" t="s">
        <v>727</v>
      </c>
    </row>
    <row r="473" spans="1:3" s="107" customFormat="1" ht="11.4">
      <c r="A473" s="444" t="s">
        <v>975</v>
      </c>
      <c r="B473" s="436" t="s">
        <v>808</v>
      </c>
      <c r="C473" s="451">
        <v>16236.85</v>
      </c>
    </row>
    <row r="474" spans="1:3" s="107" customFormat="1" ht="11.4">
      <c r="A474" s="445">
        <v>100000453</v>
      </c>
      <c r="B474" s="436" t="s">
        <v>809</v>
      </c>
      <c r="C474" s="451">
        <v>1099.97</v>
      </c>
    </row>
    <row r="475" spans="1:3" s="107" customFormat="1" ht="11.4">
      <c r="A475" s="444" t="s">
        <v>975</v>
      </c>
      <c r="B475" s="436" t="s">
        <v>810</v>
      </c>
      <c r="C475" s="451">
        <v>54.05</v>
      </c>
    </row>
    <row r="476" spans="1:3" s="107" customFormat="1" ht="11.4">
      <c r="A476" s="444" t="s">
        <v>975</v>
      </c>
      <c r="B476" s="436" t="s">
        <v>700</v>
      </c>
      <c r="C476" s="451">
        <v>299</v>
      </c>
    </row>
    <row r="477" spans="1:3" s="107" customFormat="1" ht="11.4">
      <c r="A477" s="444" t="s">
        <v>975</v>
      </c>
      <c r="B477" s="440" t="s">
        <v>811</v>
      </c>
      <c r="C477" s="450"/>
    </row>
    <row r="478" spans="1:3" s="107" customFormat="1" ht="22.8">
      <c r="A478" s="444" t="s">
        <v>975</v>
      </c>
      <c r="B478" s="436" t="s">
        <v>812</v>
      </c>
      <c r="C478" s="451">
        <v>4667.8500000000004</v>
      </c>
    </row>
    <row r="479" spans="1:3" s="107" customFormat="1" ht="11.4">
      <c r="A479" s="444" t="s">
        <v>975</v>
      </c>
      <c r="B479" s="446" t="s">
        <v>813</v>
      </c>
      <c r="C479" s="451">
        <v>339.6</v>
      </c>
    </row>
    <row r="480" spans="1:3" s="107" customFormat="1" ht="23.4">
      <c r="A480" s="444" t="s">
        <v>975</v>
      </c>
      <c r="B480" s="436" t="s">
        <v>831</v>
      </c>
      <c r="C480" s="451">
        <v>6791.9</v>
      </c>
    </row>
    <row r="481" spans="1:3" s="107" customFormat="1" ht="23.4">
      <c r="A481" s="444" t="s">
        <v>975</v>
      </c>
      <c r="B481" s="436" t="s">
        <v>832</v>
      </c>
      <c r="C481" s="451">
        <v>6791.9</v>
      </c>
    </row>
    <row r="482" spans="1:3" s="107" customFormat="1" ht="35.4">
      <c r="A482" s="444" t="s">
        <v>975</v>
      </c>
      <c r="B482" s="436" t="s">
        <v>833</v>
      </c>
      <c r="C482" s="451">
        <v>17597.3</v>
      </c>
    </row>
    <row r="483" spans="1:3" s="107" customFormat="1" ht="12">
      <c r="A483" s="473"/>
      <c r="B483" s="459" t="s">
        <v>967</v>
      </c>
      <c r="C483" s="487"/>
    </row>
    <row r="484" spans="1:3" s="107" customFormat="1" ht="22.8">
      <c r="A484" s="444" t="s">
        <v>975</v>
      </c>
      <c r="B484" s="436" t="s">
        <v>814</v>
      </c>
      <c r="C484" s="451">
        <v>8879.48</v>
      </c>
    </row>
    <row r="485" spans="1:3" s="107" customFormat="1" ht="22.8">
      <c r="A485" s="444" t="s">
        <v>975</v>
      </c>
      <c r="B485" s="436" t="s">
        <v>815</v>
      </c>
      <c r="C485" s="451">
        <v>8879.48</v>
      </c>
    </row>
    <row r="486" spans="1:3" s="107" customFormat="1" ht="22.8">
      <c r="A486" s="444" t="s">
        <v>975</v>
      </c>
      <c r="B486" s="436" t="s">
        <v>816</v>
      </c>
      <c r="C486" s="451">
        <v>8879.48</v>
      </c>
    </row>
    <row r="487" spans="1:3" s="107" customFormat="1" ht="22.8">
      <c r="A487" s="444" t="s">
        <v>975</v>
      </c>
      <c r="B487" s="436" t="s">
        <v>817</v>
      </c>
      <c r="C487" s="451">
        <v>8879.49</v>
      </c>
    </row>
    <row r="488" spans="1:3" s="107" customFormat="1" ht="11.4">
      <c r="A488" s="444" t="s">
        <v>975</v>
      </c>
      <c r="B488" s="436" t="s">
        <v>827</v>
      </c>
      <c r="C488" s="451">
        <v>1013.65</v>
      </c>
    </row>
    <row r="489" spans="1:3" s="107" customFormat="1" ht="11.4">
      <c r="A489" s="444" t="s">
        <v>975</v>
      </c>
      <c r="B489" s="436" t="s">
        <v>828</v>
      </c>
      <c r="C489" s="451">
        <v>1013.65</v>
      </c>
    </row>
    <row r="490" spans="1:3" s="107" customFormat="1" ht="11.4">
      <c r="A490" s="444" t="s">
        <v>975</v>
      </c>
      <c r="B490" s="436" t="s">
        <v>829</v>
      </c>
      <c r="C490" s="451">
        <v>1013.65</v>
      </c>
    </row>
    <row r="491" spans="1:3" s="107" customFormat="1" ht="11.4">
      <c r="A491" s="444" t="s">
        <v>975</v>
      </c>
      <c r="B491" s="436" t="s">
        <v>818</v>
      </c>
      <c r="C491" s="451">
        <v>1013.65</v>
      </c>
    </row>
    <row r="492" spans="1:3" s="107" customFormat="1" ht="11.4">
      <c r="A492" s="444" t="s">
        <v>975</v>
      </c>
      <c r="B492" s="436" t="s">
        <v>819</v>
      </c>
      <c r="C492" s="451">
        <v>1013.65</v>
      </c>
    </row>
    <row r="493" spans="1:3" s="107" customFormat="1" ht="11.4">
      <c r="A493" s="444" t="s">
        <v>975</v>
      </c>
      <c r="B493" s="436" t="s">
        <v>820</v>
      </c>
      <c r="C493" s="451">
        <v>1013.65</v>
      </c>
    </row>
    <row r="494" spans="1:3" s="107" customFormat="1" ht="11.4">
      <c r="A494" s="444" t="s">
        <v>975</v>
      </c>
      <c r="B494" s="440" t="s">
        <v>821</v>
      </c>
      <c r="C494" s="451">
        <v>1491.55</v>
      </c>
    </row>
    <row r="495" spans="1:3" s="107" customFormat="1" ht="11.4">
      <c r="A495" s="442">
        <v>100000131</v>
      </c>
      <c r="B495" s="440" t="s">
        <v>822</v>
      </c>
      <c r="C495" s="451">
        <v>7719.7</v>
      </c>
    </row>
    <row r="496" spans="1:3" s="107" customFormat="1" ht="22.8">
      <c r="A496" s="444" t="s">
        <v>975</v>
      </c>
      <c r="B496" s="436" t="s">
        <v>823</v>
      </c>
      <c r="C496" s="451">
        <v>1013.65</v>
      </c>
    </row>
    <row r="497" spans="1:3" s="107" customFormat="1" ht="22.8">
      <c r="A497" s="444" t="s">
        <v>975</v>
      </c>
      <c r="B497" s="436" t="s">
        <v>824</v>
      </c>
      <c r="C497" s="451">
        <v>1013.65</v>
      </c>
    </row>
    <row r="498" spans="1:3" s="107" customFormat="1" ht="11.4">
      <c r="A498" s="444" t="s">
        <v>975</v>
      </c>
      <c r="B498" s="440" t="s">
        <v>825</v>
      </c>
      <c r="C498" s="451">
        <v>3524.84</v>
      </c>
    </row>
    <row r="499" spans="1:3" s="107" customFormat="1" ht="11.4">
      <c r="A499" s="444" t="s">
        <v>975</v>
      </c>
      <c r="B499" s="440" t="s">
        <v>826</v>
      </c>
      <c r="C499" s="451">
        <v>8625</v>
      </c>
    </row>
    <row r="500" spans="1:3" s="107" customFormat="1" ht="11.4">
      <c r="A500" s="444" t="s">
        <v>975</v>
      </c>
      <c r="B500" s="440" t="s">
        <v>1077</v>
      </c>
      <c r="C500" s="502">
        <v>5499</v>
      </c>
    </row>
    <row r="501" spans="1:3" s="107" customFormat="1" ht="11.4">
      <c r="A501" s="444" t="s">
        <v>975</v>
      </c>
      <c r="B501" s="440" t="s">
        <v>1080</v>
      </c>
      <c r="C501" s="502"/>
    </row>
    <row r="502" spans="1:3" s="107" customFormat="1" ht="11.4">
      <c r="A502" s="444" t="s">
        <v>975</v>
      </c>
      <c r="B502" s="440"/>
      <c r="C502" s="502"/>
    </row>
    <row r="503" spans="1:3" s="107" customFormat="1" ht="11.4">
      <c r="A503" s="444" t="s">
        <v>975</v>
      </c>
      <c r="B503" s="440"/>
      <c r="C503" s="502"/>
    </row>
    <row r="504" spans="1:3" s="107" customFormat="1" ht="11.4">
      <c r="A504" s="444" t="s">
        <v>975</v>
      </c>
      <c r="B504" s="440"/>
      <c r="C504" s="502"/>
    </row>
    <row r="505" spans="1:3" s="107" customFormat="1" ht="11.4">
      <c r="A505" s="444" t="s">
        <v>975</v>
      </c>
      <c r="B505" s="440"/>
      <c r="C505" s="502"/>
    </row>
    <row r="506" spans="1:3" s="107" customFormat="1" ht="12">
      <c r="A506" s="473"/>
      <c r="B506" s="460" t="s">
        <v>968</v>
      </c>
      <c r="C506" s="487"/>
    </row>
    <row r="507" spans="1:3" s="107" customFormat="1" ht="34.200000000000003">
      <c r="A507" s="444" t="s">
        <v>975</v>
      </c>
      <c r="B507" s="440" t="s">
        <v>834</v>
      </c>
      <c r="C507" s="482">
        <v>223900</v>
      </c>
    </row>
    <row r="508" spans="1:3" s="107" customFormat="1" ht="22.8">
      <c r="A508" s="444" t="s">
        <v>975</v>
      </c>
      <c r="B508" s="440" t="s">
        <v>835</v>
      </c>
      <c r="C508" s="483">
        <v>23500</v>
      </c>
    </row>
    <row r="509" spans="1:3" s="107" customFormat="1" ht="12">
      <c r="A509" s="444" t="s">
        <v>975</v>
      </c>
      <c r="B509" s="460" t="s">
        <v>968</v>
      </c>
      <c r="C509" s="487"/>
    </row>
    <row r="510" spans="1:3" s="107" customFormat="1" ht="11.4">
      <c r="A510" s="444" t="s">
        <v>975</v>
      </c>
      <c r="B510" s="431" t="s">
        <v>836</v>
      </c>
      <c r="C510" s="478">
        <v>41900</v>
      </c>
    </row>
    <row r="511" spans="1:3" s="107" customFormat="1" ht="22.8">
      <c r="A511" s="444" t="s">
        <v>975</v>
      </c>
      <c r="B511" s="431" t="s">
        <v>837</v>
      </c>
      <c r="C511" s="478">
        <v>34133.33</v>
      </c>
    </row>
    <row r="512" spans="1:3" s="107" customFormat="1" ht="22.8">
      <c r="A512" s="444" t="s">
        <v>975</v>
      </c>
      <c r="B512" s="431" t="s">
        <v>838</v>
      </c>
      <c r="C512" s="478">
        <v>34133.33</v>
      </c>
    </row>
    <row r="513" spans="1:3" s="107" customFormat="1" ht="11.4">
      <c r="A513" s="444" t="s">
        <v>975</v>
      </c>
      <c r="B513" s="431" t="s">
        <v>839</v>
      </c>
      <c r="C513" s="478">
        <v>34133.33</v>
      </c>
    </row>
    <row r="514" spans="1:3" s="107" customFormat="1" ht="22.8">
      <c r="A514" s="444" t="s">
        <v>975</v>
      </c>
      <c r="B514" s="431" t="s">
        <v>840</v>
      </c>
      <c r="C514" s="478">
        <v>34133.33</v>
      </c>
    </row>
    <row r="515" spans="1:3" s="107" customFormat="1" ht="22.8">
      <c r="A515" s="444" t="s">
        <v>975</v>
      </c>
      <c r="B515" s="431" t="s">
        <v>841</v>
      </c>
      <c r="C515" s="478">
        <v>34133.33</v>
      </c>
    </row>
    <row r="516" spans="1:3" s="107" customFormat="1" ht="22.8">
      <c r="A516" s="444" t="s">
        <v>975</v>
      </c>
      <c r="B516" s="431" t="s">
        <v>842</v>
      </c>
      <c r="C516" s="478">
        <v>34133.33</v>
      </c>
    </row>
    <row r="517" spans="1:3" s="107" customFormat="1" ht="12">
      <c r="A517" s="473"/>
      <c r="B517" s="460" t="s">
        <v>968</v>
      </c>
      <c r="C517" s="487"/>
    </row>
    <row r="518" spans="1:3" s="107" customFormat="1" ht="11.4">
      <c r="A518" s="444" t="s">
        <v>975</v>
      </c>
      <c r="B518" s="432" t="s">
        <v>843</v>
      </c>
      <c r="C518" s="453">
        <v>160888</v>
      </c>
    </row>
    <row r="519" spans="1:3" s="107" customFormat="1" ht="12">
      <c r="A519" s="473"/>
      <c r="B519" s="460" t="s">
        <v>968</v>
      </c>
      <c r="C519" s="487"/>
    </row>
    <row r="520" spans="1:3" s="107" customFormat="1" ht="11.4">
      <c r="A520" s="444" t="s">
        <v>975</v>
      </c>
      <c r="B520" s="436" t="s">
        <v>844</v>
      </c>
      <c r="C520" s="451">
        <v>282300</v>
      </c>
    </row>
    <row r="521" spans="1:3" s="107" customFormat="1" ht="11.4">
      <c r="A521" s="444" t="s">
        <v>975</v>
      </c>
      <c r="B521" s="436" t="s">
        <v>845</v>
      </c>
      <c r="C521" s="451">
        <v>218800</v>
      </c>
    </row>
    <row r="522" spans="1:3" s="107" customFormat="1" ht="12">
      <c r="A522" s="473"/>
      <c r="B522" s="460" t="s">
        <v>968</v>
      </c>
      <c r="C522" s="487"/>
    </row>
    <row r="523" spans="1:3" s="107" customFormat="1" ht="11.4">
      <c r="A523" s="444" t="s">
        <v>975</v>
      </c>
      <c r="B523" s="436" t="s">
        <v>846</v>
      </c>
      <c r="C523" s="453"/>
    </row>
    <row r="524" spans="1:3" s="107" customFormat="1" ht="11.4">
      <c r="A524" s="444" t="s">
        <v>975</v>
      </c>
      <c r="B524" s="436" t="s">
        <v>847</v>
      </c>
      <c r="C524" s="453">
        <v>145592</v>
      </c>
    </row>
    <row r="525" spans="1:3" s="107" customFormat="1" ht="11.4">
      <c r="A525" s="444" t="s">
        <v>975</v>
      </c>
      <c r="B525" s="436" t="s">
        <v>848</v>
      </c>
      <c r="C525" s="453">
        <v>145592</v>
      </c>
    </row>
    <row r="526" spans="1:3" s="107" customFormat="1" ht="11.4">
      <c r="A526" s="444" t="s">
        <v>975</v>
      </c>
      <c r="B526" s="436" t="s">
        <v>849</v>
      </c>
      <c r="C526" s="451"/>
    </row>
    <row r="527" spans="1:3" s="107" customFormat="1" ht="11.4">
      <c r="A527" s="444" t="s">
        <v>975</v>
      </c>
      <c r="B527" s="436" t="s">
        <v>850</v>
      </c>
      <c r="C527" s="451">
        <v>119266</v>
      </c>
    </row>
    <row r="528" spans="1:3" s="107" customFormat="1" ht="11.4">
      <c r="A528" s="444" t="s">
        <v>975</v>
      </c>
      <c r="B528" s="436" t="s">
        <v>851</v>
      </c>
      <c r="C528" s="451">
        <v>174440</v>
      </c>
    </row>
    <row r="529" spans="1:3" s="107" customFormat="1" ht="11.4">
      <c r="A529" s="444" t="s">
        <v>975</v>
      </c>
      <c r="B529" s="436" t="s">
        <v>851</v>
      </c>
      <c r="C529" s="451">
        <v>174440</v>
      </c>
    </row>
    <row r="530" spans="1:3" s="107" customFormat="1" ht="11.4">
      <c r="A530" s="444" t="s">
        <v>975</v>
      </c>
      <c r="B530" s="432" t="s">
        <v>852</v>
      </c>
      <c r="C530" s="451">
        <v>320500</v>
      </c>
    </row>
    <row r="531" spans="1:3" s="107" customFormat="1" ht="12">
      <c r="A531" s="473"/>
      <c r="B531" s="460" t="s">
        <v>968</v>
      </c>
      <c r="C531" s="487"/>
    </row>
    <row r="532" spans="1:3" s="107" customFormat="1" ht="11.4">
      <c r="A532" s="444" t="s">
        <v>975</v>
      </c>
      <c r="B532" s="436" t="s">
        <v>853</v>
      </c>
      <c r="C532" s="451">
        <v>5745</v>
      </c>
    </row>
    <row r="533" spans="1:3" s="107" customFormat="1" ht="12">
      <c r="A533" s="473"/>
      <c r="B533" s="460" t="s">
        <v>968</v>
      </c>
      <c r="C533" s="487"/>
    </row>
    <row r="534" spans="1:3" s="107" customFormat="1" ht="11.4">
      <c r="A534" s="444" t="s">
        <v>975</v>
      </c>
      <c r="B534" s="436" t="s">
        <v>854</v>
      </c>
      <c r="C534" s="451">
        <v>124569.66</v>
      </c>
    </row>
    <row r="535" spans="1:3" s="107" customFormat="1" ht="11.4">
      <c r="A535" s="444" t="s">
        <v>975</v>
      </c>
      <c r="B535" s="436" t="s">
        <v>855</v>
      </c>
      <c r="C535" s="451">
        <v>2148</v>
      </c>
    </row>
    <row r="536" spans="1:3" s="107" customFormat="1" ht="12">
      <c r="A536" s="473"/>
      <c r="B536" s="460" t="s">
        <v>968</v>
      </c>
      <c r="C536" s="487"/>
    </row>
    <row r="537" spans="1:3" s="107" customFormat="1" ht="11.4">
      <c r="A537" s="442">
        <v>12010301</v>
      </c>
      <c r="B537" s="436" t="s">
        <v>856</v>
      </c>
      <c r="C537" s="451">
        <v>100000</v>
      </c>
    </row>
    <row r="538" spans="1:3" s="107" customFormat="1" ht="11.4">
      <c r="A538" s="442">
        <v>12010301</v>
      </c>
      <c r="B538" s="436" t="s">
        <v>857</v>
      </c>
      <c r="C538" s="451">
        <v>21438.1</v>
      </c>
    </row>
    <row r="539" spans="1:3" s="107" customFormat="1" ht="11.4">
      <c r="A539" s="442">
        <v>12010301</v>
      </c>
      <c r="B539" s="436" t="s">
        <v>858</v>
      </c>
      <c r="C539" s="451">
        <v>11650</v>
      </c>
    </row>
    <row r="540" spans="1:3" s="107" customFormat="1" ht="11.4">
      <c r="A540" s="442">
        <v>12010301</v>
      </c>
      <c r="B540" s="436" t="s">
        <v>859</v>
      </c>
      <c r="C540" s="451">
        <v>111710.76</v>
      </c>
    </row>
    <row r="541" spans="1:3" s="107" customFormat="1" ht="12">
      <c r="A541" s="473"/>
      <c r="B541" s="460" t="s">
        <v>968</v>
      </c>
      <c r="C541" s="487"/>
    </row>
    <row r="542" spans="1:3" s="107" customFormat="1" ht="11.4">
      <c r="A542" s="442">
        <v>100001105</v>
      </c>
      <c r="B542" s="436" t="s">
        <v>860</v>
      </c>
      <c r="C542" s="451">
        <v>170000</v>
      </c>
    </row>
    <row r="543" spans="1:3" s="107" customFormat="1" ht="11.4">
      <c r="A543" s="442">
        <v>100001106</v>
      </c>
      <c r="B543" s="436" t="s">
        <v>861</v>
      </c>
      <c r="C543" s="451">
        <v>69900</v>
      </c>
    </row>
    <row r="544" spans="1:3" s="107" customFormat="1" ht="12">
      <c r="A544" s="473"/>
      <c r="B544" s="460" t="s">
        <v>968</v>
      </c>
      <c r="C544" s="487"/>
    </row>
    <row r="545" spans="1:3" s="107" customFormat="1" ht="11.4">
      <c r="A545" s="444" t="s">
        <v>975</v>
      </c>
      <c r="B545" s="436" t="s">
        <v>862</v>
      </c>
      <c r="C545" s="451">
        <v>4110</v>
      </c>
    </row>
    <row r="546" spans="1:3" s="107" customFormat="1" ht="12">
      <c r="A546" s="473"/>
      <c r="B546" s="460" t="s">
        <v>968</v>
      </c>
      <c r="C546" s="487"/>
    </row>
    <row r="547" spans="1:3" s="107" customFormat="1" ht="11.4">
      <c r="A547" s="438">
        <v>100001118</v>
      </c>
      <c r="B547" s="436" t="s">
        <v>863</v>
      </c>
      <c r="C547" s="481">
        <v>20000</v>
      </c>
    </row>
    <row r="548" spans="1:3" s="107" customFormat="1" ht="11.4">
      <c r="A548" s="444" t="s">
        <v>975</v>
      </c>
      <c r="B548" s="436" t="s">
        <v>864</v>
      </c>
      <c r="C548" s="481">
        <v>30000</v>
      </c>
    </row>
    <row r="549" spans="1:3" s="107" customFormat="1" ht="22.8">
      <c r="A549" s="444" t="s">
        <v>975</v>
      </c>
      <c r="B549" s="436" t="s">
        <v>865</v>
      </c>
      <c r="C549" s="451">
        <v>9563.65</v>
      </c>
    </row>
    <row r="550" spans="1:3" s="107" customFormat="1" ht="22.8">
      <c r="A550" s="444" t="s">
        <v>975</v>
      </c>
      <c r="B550" s="436" t="s">
        <v>865</v>
      </c>
      <c r="C550" s="451">
        <v>9563.67</v>
      </c>
    </row>
    <row r="551" spans="1:3" s="107" customFormat="1" ht="22.8">
      <c r="A551" s="444" t="s">
        <v>975</v>
      </c>
      <c r="B551" s="436" t="s">
        <v>865</v>
      </c>
      <c r="C551" s="451">
        <v>9563.67</v>
      </c>
    </row>
    <row r="552" spans="1:3" s="107" customFormat="1" ht="11.4">
      <c r="A552" s="444" t="s">
        <v>975</v>
      </c>
      <c r="B552" s="436" t="s">
        <v>866</v>
      </c>
      <c r="C552" s="451">
        <v>54000</v>
      </c>
    </row>
    <row r="553" spans="1:3" s="107" customFormat="1" ht="22.8">
      <c r="A553" s="444" t="s">
        <v>975</v>
      </c>
      <c r="B553" s="436" t="s">
        <v>865</v>
      </c>
      <c r="C553" s="451">
        <v>9563.67</v>
      </c>
    </row>
    <row r="554" spans="1:3" s="107" customFormat="1" ht="22.8">
      <c r="A554" s="444" t="s">
        <v>975</v>
      </c>
      <c r="B554" s="436" t="s">
        <v>865</v>
      </c>
      <c r="C554" s="451">
        <v>9563.67</v>
      </c>
    </row>
    <row r="555" spans="1:3" s="107" customFormat="1" ht="22.8">
      <c r="A555" s="444" t="s">
        <v>975</v>
      </c>
      <c r="B555" s="436" t="s">
        <v>865</v>
      </c>
      <c r="C555" s="451">
        <v>9563.67</v>
      </c>
    </row>
    <row r="556" spans="1:3" s="107" customFormat="1" ht="11.4">
      <c r="A556" s="444" t="s">
        <v>975</v>
      </c>
      <c r="B556" s="436" t="s">
        <v>867</v>
      </c>
      <c r="C556" s="451">
        <v>123200</v>
      </c>
    </row>
    <row r="557" spans="1:3" s="107" customFormat="1" ht="12">
      <c r="A557" s="473"/>
      <c r="B557" s="460" t="s">
        <v>968</v>
      </c>
      <c r="C557" s="487"/>
    </row>
    <row r="558" spans="1:3" s="107" customFormat="1" ht="11.4">
      <c r="A558" s="444" t="s">
        <v>975</v>
      </c>
      <c r="B558" s="436" t="s">
        <v>868</v>
      </c>
      <c r="C558" s="453"/>
    </row>
    <row r="559" spans="1:3" s="107" customFormat="1" ht="12">
      <c r="A559" s="444" t="s">
        <v>975</v>
      </c>
      <c r="B559" s="436" t="s">
        <v>959</v>
      </c>
      <c r="C559" s="451"/>
    </row>
    <row r="560" spans="1:3" s="107" customFormat="1" ht="12">
      <c r="A560" s="444" t="s">
        <v>975</v>
      </c>
      <c r="B560" s="436" t="s">
        <v>960</v>
      </c>
      <c r="C560" s="451"/>
    </row>
    <row r="561" spans="1:3" s="107" customFormat="1" ht="11.4">
      <c r="A561" s="444" t="s">
        <v>975</v>
      </c>
      <c r="B561" s="436" t="s">
        <v>869</v>
      </c>
      <c r="C561" s="453">
        <v>23865</v>
      </c>
    </row>
    <row r="562" spans="1:3" s="107" customFormat="1" ht="11.4">
      <c r="A562" s="444" t="s">
        <v>975</v>
      </c>
      <c r="B562" s="436" t="s">
        <v>870</v>
      </c>
      <c r="C562" s="451"/>
    </row>
    <row r="563" spans="1:3" s="107" customFormat="1" ht="12">
      <c r="A563" s="473"/>
      <c r="B563" s="460" t="s">
        <v>968</v>
      </c>
      <c r="C563" s="487"/>
    </row>
    <row r="564" spans="1:3" s="107" customFormat="1" ht="11.4">
      <c r="A564" s="444" t="s">
        <v>975</v>
      </c>
      <c r="B564" s="440" t="s">
        <v>871</v>
      </c>
      <c r="C564" s="451">
        <v>50000</v>
      </c>
    </row>
    <row r="565" spans="1:3" s="107" customFormat="1" ht="11.4">
      <c r="A565" s="444" t="s">
        <v>975</v>
      </c>
      <c r="B565" s="440" t="s">
        <v>871</v>
      </c>
      <c r="C565" s="451">
        <v>11191</v>
      </c>
    </row>
    <row r="566" spans="1:3" s="107" customFormat="1" ht="11.4">
      <c r="A566" s="444" t="s">
        <v>975</v>
      </c>
      <c r="B566" s="440" t="s">
        <v>872</v>
      </c>
      <c r="C566" s="451">
        <v>15387.1</v>
      </c>
    </row>
    <row r="567" spans="1:3" s="107" customFormat="1" ht="12">
      <c r="A567" s="473"/>
      <c r="B567" s="461" t="s">
        <v>969</v>
      </c>
      <c r="C567" s="487"/>
    </row>
    <row r="568" spans="1:3" s="107" customFormat="1" ht="45.6">
      <c r="A568" s="444" t="s">
        <v>975</v>
      </c>
      <c r="B568" s="440" t="s">
        <v>873</v>
      </c>
      <c r="C568" s="451">
        <v>33390.6</v>
      </c>
    </row>
    <row r="569" spans="1:3" s="107" customFormat="1" ht="12">
      <c r="A569" s="444" t="s">
        <v>975</v>
      </c>
      <c r="B569" s="461" t="s">
        <v>969</v>
      </c>
      <c r="C569" s="487"/>
    </row>
    <row r="570" spans="1:3" s="107" customFormat="1" ht="11.4">
      <c r="A570" s="444" t="s">
        <v>975</v>
      </c>
      <c r="B570" s="431" t="s">
        <v>874</v>
      </c>
      <c r="C570" s="478">
        <v>670</v>
      </c>
    </row>
    <row r="571" spans="1:3" s="107" customFormat="1" ht="12">
      <c r="A571" s="473"/>
      <c r="B571" s="461" t="s">
        <v>969</v>
      </c>
      <c r="C571" s="487"/>
    </row>
    <row r="572" spans="1:3" s="107" customFormat="1" ht="11.4">
      <c r="A572" s="442">
        <v>100001111</v>
      </c>
      <c r="B572" s="436" t="s">
        <v>875</v>
      </c>
      <c r="C572" s="453">
        <v>2714.4</v>
      </c>
    </row>
    <row r="573" spans="1:3" s="107" customFormat="1" ht="11.4">
      <c r="A573" s="442">
        <v>100001112</v>
      </c>
      <c r="B573" s="436" t="s">
        <v>875</v>
      </c>
      <c r="C573" s="453">
        <v>2714.4</v>
      </c>
    </row>
    <row r="574" spans="1:3" s="107" customFormat="1" ht="11.4">
      <c r="A574" s="442">
        <v>100001113</v>
      </c>
      <c r="B574" s="436" t="s">
        <v>875</v>
      </c>
      <c r="C574" s="453">
        <v>2714.4</v>
      </c>
    </row>
    <row r="575" spans="1:3" s="107" customFormat="1" ht="11.4">
      <c r="A575" s="442">
        <v>100001114</v>
      </c>
      <c r="B575" s="436" t="s">
        <v>875</v>
      </c>
      <c r="C575" s="453">
        <v>2714.4</v>
      </c>
    </row>
    <row r="576" spans="1:3" s="107" customFormat="1" ht="11.4">
      <c r="A576" s="442">
        <v>100001115</v>
      </c>
      <c r="B576" s="436" t="s">
        <v>875</v>
      </c>
      <c r="C576" s="453">
        <v>2714.4</v>
      </c>
    </row>
    <row r="577" spans="1:3" s="107" customFormat="1" ht="11.4">
      <c r="A577" s="442">
        <v>100001116</v>
      </c>
      <c r="B577" s="436" t="s">
        <v>876</v>
      </c>
      <c r="C577" s="452">
        <v>844.48</v>
      </c>
    </row>
    <row r="578" spans="1:3" s="107" customFormat="1" ht="11.4">
      <c r="A578" s="442">
        <v>100001117</v>
      </c>
      <c r="B578" s="436" t="s">
        <v>876</v>
      </c>
      <c r="C578" s="452">
        <v>844.48</v>
      </c>
    </row>
    <row r="579" spans="1:3" s="107" customFormat="1" ht="11.4">
      <c r="A579" s="442">
        <v>100001118</v>
      </c>
      <c r="B579" s="436" t="s">
        <v>876</v>
      </c>
      <c r="C579" s="452">
        <v>844.48</v>
      </c>
    </row>
    <row r="580" spans="1:3" s="107" customFormat="1" ht="11.4">
      <c r="A580" s="442">
        <v>100001119</v>
      </c>
      <c r="B580" s="436" t="s">
        <v>876</v>
      </c>
      <c r="C580" s="452">
        <v>844.48</v>
      </c>
    </row>
    <row r="581" spans="1:3" s="107" customFormat="1" ht="11.4">
      <c r="A581" s="442">
        <v>100001120</v>
      </c>
      <c r="B581" s="436" t="s">
        <v>876</v>
      </c>
      <c r="C581" s="452">
        <v>844.48</v>
      </c>
    </row>
    <row r="582" spans="1:3" s="107" customFormat="1" ht="11.4">
      <c r="A582" s="442">
        <v>100001121</v>
      </c>
      <c r="B582" s="436" t="s">
        <v>877</v>
      </c>
      <c r="C582" s="451">
        <v>3850</v>
      </c>
    </row>
    <row r="583" spans="1:3" s="107" customFormat="1" ht="11.4">
      <c r="A583" s="442">
        <v>100001128</v>
      </c>
      <c r="B583" s="436" t="s">
        <v>878</v>
      </c>
      <c r="C583" s="451">
        <v>2500</v>
      </c>
    </row>
    <row r="584" spans="1:3" s="107" customFormat="1" ht="11.4">
      <c r="A584" s="438"/>
      <c r="B584" s="436" t="s">
        <v>879</v>
      </c>
      <c r="C584" s="451">
        <v>428</v>
      </c>
    </row>
    <row r="585" spans="1:3" s="107" customFormat="1" ht="12">
      <c r="A585" s="473"/>
      <c r="B585" s="461" t="s">
        <v>969</v>
      </c>
      <c r="C585" s="487"/>
    </row>
    <row r="586" spans="1:3" s="107" customFormat="1" ht="22.8">
      <c r="A586" s="444" t="s">
        <v>975</v>
      </c>
      <c r="B586" s="436" t="s">
        <v>880</v>
      </c>
      <c r="C586" s="451"/>
    </row>
    <row r="587" spans="1:3" s="107" customFormat="1" ht="22.8">
      <c r="A587" s="444" t="s">
        <v>975</v>
      </c>
      <c r="B587" s="436" t="s">
        <v>881</v>
      </c>
      <c r="C587" s="451">
        <v>2686.56</v>
      </c>
    </row>
    <row r="588" spans="1:3" s="107" customFormat="1" ht="22.8">
      <c r="A588" s="444" t="s">
        <v>975</v>
      </c>
      <c r="B588" s="436" t="s">
        <v>881</v>
      </c>
      <c r="C588" s="451">
        <v>2686.56</v>
      </c>
    </row>
    <row r="589" spans="1:3" s="107" customFormat="1" ht="22.8">
      <c r="A589" s="444" t="s">
        <v>975</v>
      </c>
      <c r="B589" s="436" t="s">
        <v>881</v>
      </c>
      <c r="C589" s="451">
        <v>2686.56</v>
      </c>
    </row>
    <row r="590" spans="1:3" s="107" customFormat="1" ht="22.8">
      <c r="A590" s="444" t="s">
        <v>975</v>
      </c>
      <c r="B590" s="436" t="s">
        <v>882</v>
      </c>
      <c r="C590" s="451">
        <v>2686.56</v>
      </c>
    </row>
    <row r="591" spans="1:3" s="107" customFormat="1" ht="22.8">
      <c r="A591" s="444" t="s">
        <v>975</v>
      </c>
      <c r="B591" s="436" t="s">
        <v>881</v>
      </c>
      <c r="C591" s="451">
        <v>2686.56</v>
      </c>
    </row>
    <row r="592" spans="1:3" s="107" customFormat="1" ht="12">
      <c r="A592" s="473"/>
      <c r="B592" s="461" t="s">
        <v>969</v>
      </c>
      <c r="C592" s="487"/>
    </row>
    <row r="593" spans="1:3" s="107" customFormat="1" ht="12">
      <c r="A593" s="444" t="s">
        <v>975</v>
      </c>
      <c r="B593" s="436" t="s">
        <v>961</v>
      </c>
      <c r="C593" s="451">
        <v>4025</v>
      </c>
    </row>
    <row r="594" spans="1:3" s="107" customFormat="1" ht="12">
      <c r="A594" s="444" t="s">
        <v>975</v>
      </c>
      <c r="B594" s="436" t="s">
        <v>961</v>
      </c>
      <c r="C594" s="451">
        <v>4025</v>
      </c>
    </row>
    <row r="595" spans="1:3" s="107" customFormat="1" ht="11.4">
      <c r="A595" s="444"/>
      <c r="B595" s="436" t="s">
        <v>883</v>
      </c>
      <c r="C595" s="450"/>
    </row>
    <row r="596" spans="1:3" s="107" customFormat="1" ht="36">
      <c r="A596" s="444" t="s">
        <v>975</v>
      </c>
      <c r="B596" s="437" t="s">
        <v>962</v>
      </c>
      <c r="C596" s="451">
        <v>2116</v>
      </c>
    </row>
    <row r="597" spans="1:3" s="107" customFormat="1" ht="22.8">
      <c r="A597" s="444" t="s">
        <v>975</v>
      </c>
      <c r="B597" s="436" t="s">
        <v>884</v>
      </c>
      <c r="C597" s="453">
        <v>3450</v>
      </c>
    </row>
    <row r="598" spans="1:3" s="107" customFormat="1" ht="22.8">
      <c r="A598" s="444" t="s">
        <v>975</v>
      </c>
      <c r="B598" s="436" t="s">
        <v>884</v>
      </c>
      <c r="C598" s="453">
        <v>3450</v>
      </c>
    </row>
    <row r="599" spans="1:3" s="107" customFormat="1" ht="22.8">
      <c r="A599" s="444" t="s">
        <v>975</v>
      </c>
      <c r="B599" s="436" t="s">
        <v>885</v>
      </c>
      <c r="C599" s="453">
        <v>5750</v>
      </c>
    </row>
    <row r="600" spans="1:3" s="107" customFormat="1" ht="11.4">
      <c r="A600" s="444" t="s">
        <v>975</v>
      </c>
      <c r="B600" s="436" t="s">
        <v>886</v>
      </c>
      <c r="C600" s="451">
        <v>278.52999999999997</v>
      </c>
    </row>
    <row r="601" spans="1:3" s="107" customFormat="1" ht="11.4">
      <c r="A601" s="444"/>
      <c r="B601" s="436" t="s">
        <v>887</v>
      </c>
      <c r="C601" s="451">
        <v>4567.8</v>
      </c>
    </row>
    <row r="602" spans="1:3" s="107" customFormat="1" ht="22.8">
      <c r="A602" s="444" t="s">
        <v>975</v>
      </c>
      <c r="B602" s="436" t="s">
        <v>888</v>
      </c>
      <c r="C602" s="451">
        <v>6008.7</v>
      </c>
    </row>
    <row r="603" spans="1:3" s="107" customFormat="1" ht="45.6">
      <c r="A603" s="444" t="s">
        <v>975</v>
      </c>
      <c r="B603" s="436" t="s">
        <v>889</v>
      </c>
      <c r="C603" s="451">
        <v>5942</v>
      </c>
    </row>
    <row r="604" spans="1:3" s="107" customFormat="1" ht="12">
      <c r="A604" s="473"/>
      <c r="B604" s="461" t="s">
        <v>969</v>
      </c>
      <c r="C604" s="487"/>
    </row>
    <row r="605" spans="1:3" s="107" customFormat="1" ht="11.4">
      <c r="A605" s="444" t="s">
        <v>975</v>
      </c>
      <c r="B605" s="436" t="s">
        <v>890</v>
      </c>
      <c r="C605" s="451">
        <v>10039.5</v>
      </c>
    </row>
    <row r="606" spans="1:3" s="107" customFormat="1" ht="11.4">
      <c r="A606" s="444" t="s">
        <v>975</v>
      </c>
      <c r="B606" s="436" t="s">
        <v>891</v>
      </c>
      <c r="C606" s="451">
        <v>13346.9</v>
      </c>
    </row>
    <row r="607" spans="1:3" s="107" customFormat="1" ht="22.8">
      <c r="A607" s="444" t="s">
        <v>975</v>
      </c>
      <c r="B607" s="440" t="s">
        <v>892</v>
      </c>
      <c r="C607" s="451">
        <v>3565</v>
      </c>
    </row>
    <row r="608" spans="1:3" s="107" customFormat="1" ht="22.8">
      <c r="A608" s="444" t="s">
        <v>975</v>
      </c>
      <c r="B608" s="436" t="s">
        <v>893</v>
      </c>
      <c r="C608" s="453">
        <v>1357</v>
      </c>
    </row>
    <row r="609" spans="1:3" s="107" customFormat="1" ht="11.4">
      <c r="A609" s="444" t="s">
        <v>975</v>
      </c>
      <c r="B609" s="440" t="s">
        <v>891</v>
      </c>
      <c r="C609" s="451">
        <v>10078.6</v>
      </c>
    </row>
    <row r="610" spans="1:3" s="107" customFormat="1" ht="11.4">
      <c r="A610" s="444" t="s">
        <v>975</v>
      </c>
      <c r="B610" s="446" t="s">
        <v>894</v>
      </c>
      <c r="C610" s="451">
        <v>3979</v>
      </c>
    </row>
    <row r="611" spans="1:3" s="107" customFormat="1" ht="11.4">
      <c r="A611" s="444" t="s">
        <v>975</v>
      </c>
      <c r="B611" s="436" t="s">
        <v>895</v>
      </c>
      <c r="C611" s="451">
        <v>690</v>
      </c>
    </row>
    <row r="612" spans="1:3" s="107" customFormat="1" ht="12">
      <c r="A612" s="473"/>
      <c r="B612" s="461" t="s">
        <v>969</v>
      </c>
      <c r="C612" s="487"/>
    </row>
    <row r="613" spans="1:3" s="107" customFormat="1" ht="22.8">
      <c r="A613" s="444" t="s">
        <v>975</v>
      </c>
      <c r="B613" s="436" t="s">
        <v>896</v>
      </c>
      <c r="C613" s="453">
        <v>7992.5</v>
      </c>
    </row>
    <row r="614" spans="1:3" s="107" customFormat="1" ht="34.200000000000003">
      <c r="A614" s="444" t="s">
        <v>975</v>
      </c>
      <c r="B614" s="436" t="s">
        <v>897</v>
      </c>
      <c r="C614" s="453">
        <v>10107.94</v>
      </c>
    </row>
    <row r="615" spans="1:3" s="107" customFormat="1" ht="12">
      <c r="A615" s="473"/>
      <c r="B615" s="462" t="s">
        <v>970</v>
      </c>
      <c r="C615" s="487"/>
    </row>
    <row r="616" spans="1:3" s="107" customFormat="1" ht="34.200000000000003">
      <c r="A616" s="444" t="s">
        <v>975</v>
      </c>
      <c r="B616" s="440" t="s">
        <v>898</v>
      </c>
      <c r="C616" s="451">
        <v>21859.040000000001</v>
      </c>
    </row>
    <row r="617" spans="1:3" s="107" customFormat="1" ht="11.4">
      <c r="A617" s="444" t="s">
        <v>975</v>
      </c>
      <c r="B617" s="440" t="s">
        <v>899</v>
      </c>
      <c r="C617" s="483">
        <v>5599</v>
      </c>
    </row>
    <row r="618" spans="1:3" s="107" customFormat="1" ht="12">
      <c r="A618" s="473"/>
      <c r="B618" s="462" t="s">
        <v>970</v>
      </c>
      <c r="C618" s="487"/>
    </row>
    <row r="619" spans="1:3" s="107" customFormat="1" ht="11.4">
      <c r="A619" s="444" t="s">
        <v>975</v>
      </c>
      <c r="B619" s="454" t="s">
        <v>900</v>
      </c>
      <c r="C619" s="478">
        <v>2865.2</v>
      </c>
    </row>
    <row r="620" spans="1:3" s="107" customFormat="1" ht="11.4">
      <c r="A620" s="444" t="s">
        <v>975</v>
      </c>
      <c r="B620" s="454" t="s">
        <v>900</v>
      </c>
      <c r="C620" s="478">
        <v>2865.2</v>
      </c>
    </row>
    <row r="621" spans="1:3" s="107" customFormat="1" ht="11.4">
      <c r="A621" s="444" t="s">
        <v>975</v>
      </c>
      <c r="B621" s="454" t="s">
        <v>900</v>
      </c>
      <c r="C621" s="478">
        <v>2865.2</v>
      </c>
    </row>
    <row r="622" spans="1:3" s="107" customFormat="1" ht="11.4">
      <c r="A622" s="444" t="s">
        <v>975</v>
      </c>
      <c r="B622" s="454" t="s">
        <v>900</v>
      </c>
      <c r="C622" s="478">
        <v>2865.2</v>
      </c>
    </row>
    <row r="623" spans="1:3" s="107" customFormat="1" ht="11.4">
      <c r="A623" s="444" t="s">
        <v>975</v>
      </c>
      <c r="B623" s="431" t="s">
        <v>901</v>
      </c>
      <c r="C623" s="478">
        <v>2528.8000000000002</v>
      </c>
    </row>
    <row r="624" spans="1:3" s="107" customFormat="1" ht="11.4">
      <c r="A624" s="444" t="s">
        <v>975</v>
      </c>
      <c r="B624" s="431" t="s">
        <v>902</v>
      </c>
      <c r="C624" s="478">
        <v>2958</v>
      </c>
    </row>
    <row r="625" spans="1:3" s="107" customFormat="1" ht="11.4">
      <c r="A625" s="445">
        <v>100000042</v>
      </c>
      <c r="B625" s="431" t="s">
        <v>903</v>
      </c>
      <c r="C625" s="478">
        <v>6489.01</v>
      </c>
    </row>
    <row r="626" spans="1:3" s="107" customFormat="1" ht="11.4">
      <c r="A626" s="444" t="s">
        <v>975</v>
      </c>
      <c r="B626" s="431" t="s">
        <v>904</v>
      </c>
      <c r="C626" s="478">
        <v>714.92</v>
      </c>
    </row>
    <row r="627" spans="1:3" s="107" customFormat="1" ht="11.4">
      <c r="A627" s="444" t="s">
        <v>975</v>
      </c>
      <c r="B627" s="431" t="s">
        <v>905</v>
      </c>
      <c r="C627" s="478">
        <v>2821.12</v>
      </c>
    </row>
    <row r="628" spans="1:3" s="107" customFormat="1" ht="11.4">
      <c r="A628" s="444" t="s">
        <v>975</v>
      </c>
      <c r="B628" s="431" t="s">
        <v>905</v>
      </c>
      <c r="C628" s="478">
        <v>2821.12</v>
      </c>
    </row>
    <row r="629" spans="1:3" s="107" customFormat="1" ht="11.4">
      <c r="A629" s="444" t="s">
        <v>975</v>
      </c>
      <c r="B629" s="431" t="s">
        <v>905</v>
      </c>
      <c r="C629" s="478">
        <v>2821.12</v>
      </c>
    </row>
    <row r="630" spans="1:3" s="107" customFormat="1" ht="11.4">
      <c r="A630" s="444" t="s">
        <v>975</v>
      </c>
      <c r="B630" s="431" t="s">
        <v>906</v>
      </c>
      <c r="C630" s="478">
        <v>739</v>
      </c>
    </row>
    <row r="631" spans="1:3" s="107" customFormat="1" ht="12">
      <c r="A631" s="473"/>
      <c r="B631" s="463" t="s">
        <v>971</v>
      </c>
      <c r="C631" s="487"/>
    </row>
    <row r="632" spans="1:3" s="107" customFormat="1" ht="11.4">
      <c r="A632" s="444" t="s">
        <v>975</v>
      </c>
      <c r="B632" s="431" t="s">
        <v>907</v>
      </c>
      <c r="C632" s="478">
        <v>4524</v>
      </c>
    </row>
    <row r="633" spans="1:3" s="107" customFormat="1" ht="11.4">
      <c r="A633" s="444" t="s">
        <v>975</v>
      </c>
      <c r="B633" s="431" t="s">
        <v>907</v>
      </c>
      <c r="C633" s="478">
        <v>4524</v>
      </c>
    </row>
    <row r="634" spans="1:3" s="107" customFormat="1" ht="11.4">
      <c r="A634" s="444" t="s">
        <v>975</v>
      </c>
      <c r="B634" s="431" t="s">
        <v>907</v>
      </c>
      <c r="C634" s="478">
        <v>6032</v>
      </c>
    </row>
    <row r="635" spans="1:3" s="107" customFormat="1" ht="11.4">
      <c r="A635" s="444" t="s">
        <v>975</v>
      </c>
      <c r="B635" s="431" t="s">
        <v>908</v>
      </c>
      <c r="C635" s="478">
        <v>6550</v>
      </c>
    </row>
    <row r="636" spans="1:3" s="107" customFormat="1" ht="11.4">
      <c r="A636" s="474"/>
      <c r="B636" s="431" t="s">
        <v>909</v>
      </c>
      <c r="C636" s="478">
        <v>3950</v>
      </c>
    </row>
    <row r="637" spans="1:3" s="107" customFormat="1" ht="12">
      <c r="A637" s="473"/>
      <c r="B637" s="463" t="s">
        <v>971</v>
      </c>
      <c r="C637" s="487"/>
    </row>
    <row r="638" spans="1:3" s="107" customFormat="1" ht="11.4">
      <c r="A638" s="444" t="s">
        <v>975</v>
      </c>
      <c r="B638" s="432" t="s">
        <v>910</v>
      </c>
      <c r="C638" s="453">
        <v>4292</v>
      </c>
    </row>
    <row r="639" spans="1:3" s="107" customFormat="1" ht="11.4">
      <c r="A639" s="444" t="s">
        <v>975</v>
      </c>
      <c r="B639" s="432" t="s">
        <v>911</v>
      </c>
      <c r="C639" s="453">
        <v>5089</v>
      </c>
    </row>
    <row r="640" spans="1:3" s="107" customFormat="1" ht="12">
      <c r="A640" s="473"/>
      <c r="B640" s="463" t="s">
        <v>971</v>
      </c>
      <c r="C640" s="487"/>
    </row>
    <row r="641" spans="1:3" s="107" customFormat="1" ht="11.4">
      <c r="A641" s="444" t="s">
        <v>975</v>
      </c>
      <c r="B641" s="436" t="s">
        <v>912</v>
      </c>
      <c r="C641" s="451">
        <v>8750.6</v>
      </c>
    </row>
    <row r="642" spans="1:3" s="107" customFormat="1" ht="12">
      <c r="A642" s="473"/>
      <c r="B642" s="463" t="s">
        <v>971</v>
      </c>
      <c r="C642" s="487"/>
    </row>
    <row r="643" spans="1:3" s="107" customFormat="1" ht="11.4">
      <c r="A643" s="444" t="s">
        <v>975</v>
      </c>
      <c r="B643" s="436" t="s">
        <v>913</v>
      </c>
      <c r="C643" s="451">
        <v>800</v>
      </c>
    </row>
    <row r="644" spans="1:3" s="107" customFormat="1" ht="12">
      <c r="A644" s="473"/>
      <c r="B644" s="463" t="s">
        <v>971</v>
      </c>
      <c r="C644" s="487"/>
    </row>
    <row r="645" spans="1:3" s="107" customFormat="1" ht="11.4">
      <c r="A645" s="444" t="s">
        <v>975</v>
      </c>
      <c r="B645" s="436" t="s">
        <v>914</v>
      </c>
      <c r="C645" s="451">
        <v>904.96</v>
      </c>
    </row>
    <row r="646" spans="1:3" s="107" customFormat="1" ht="12">
      <c r="A646" s="473"/>
      <c r="B646" s="463" t="s">
        <v>971</v>
      </c>
      <c r="C646" s="487"/>
    </row>
    <row r="647" spans="1:3" s="107" customFormat="1" ht="11.4">
      <c r="A647" s="444" t="s">
        <v>975</v>
      </c>
      <c r="B647" s="440" t="s">
        <v>915</v>
      </c>
      <c r="C647" s="451">
        <v>2589.02</v>
      </c>
    </row>
    <row r="648" spans="1:3" s="107" customFormat="1" ht="22.8">
      <c r="A648" s="444" t="s">
        <v>975</v>
      </c>
      <c r="B648" s="440" t="s">
        <v>916</v>
      </c>
      <c r="C648" s="451">
        <v>454.74</v>
      </c>
    </row>
    <row r="649" spans="1:3" s="107" customFormat="1" ht="22.8">
      <c r="A649" s="444" t="s">
        <v>975</v>
      </c>
      <c r="B649" s="440" t="s">
        <v>917</v>
      </c>
      <c r="C649" s="451">
        <v>855.6</v>
      </c>
    </row>
    <row r="650" spans="1:3" s="107" customFormat="1" ht="11.4">
      <c r="A650" s="444" t="s">
        <v>975</v>
      </c>
      <c r="B650" s="440" t="s">
        <v>918</v>
      </c>
      <c r="C650" s="451">
        <v>414</v>
      </c>
    </row>
    <row r="651" spans="1:3" s="107" customFormat="1" ht="11.4">
      <c r="A651" s="444" t="s">
        <v>975</v>
      </c>
      <c r="B651" s="440" t="s">
        <v>919</v>
      </c>
      <c r="C651" s="451">
        <v>161</v>
      </c>
    </row>
    <row r="652" spans="1:3" s="107" customFormat="1" ht="11.4">
      <c r="A652" s="444" t="s">
        <v>975</v>
      </c>
      <c r="B652" s="440" t="s">
        <v>920</v>
      </c>
      <c r="C652" s="451">
        <v>195.5</v>
      </c>
    </row>
    <row r="653" spans="1:3" s="107" customFormat="1" ht="11.4">
      <c r="A653" s="444" t="s">
        <v>975</v>
      </c>
      <c r="B653" s="440" t="s">
        <v>921</v>
      </c>
      <c r="C653" s="451">
        <v>20.7</v>
      </c>
    </row>
    <row r="654" spans="1:3" s="107" customFormat="1" ht="11.4">
      <c r="A654" s="444" t="s">
        <v>975</v>
      </c>
      <c r="B654" s="440" t="s">
        <v>921</v>
      </c>
      <c r="C654" s="451">
        <v>20.7</v>
      </c>
    </row>
    <row r="655" spans="1:3" s="107" customFormat="1" ht="11.4">
      <c r="A655" s="444" t="s">
        <v>975</v>
      </c>
      <c r="B655" s="440" t="s">
        <v>922</v>
      </c>
      <c r="C655" s="451">
        <v>20.7</v>
      </c>
    </row>
    <row r="656" spans="1:3" s="107" customFormat="1" ht="11.4">
      <c r="A656" s="444" t="s">
        <v>975</v>
      </c>
      <c r="B656" s="440" t="s">
        <v>923</v>
      </c>
      <c r="C656" s="451">
        <v>23</v>
      </c>
    </row>
    <row r="657" spans="1:3" s="107" customFormat="1" ht="24">
      <c r="A657" s="444" t="s">
        <v>975</v>
      </c>
      <c r="B657" s="440" t="s">
        <v>963</v>
      </c>
      <c r="C657" s="450"/>
    </row>
    <row r="658" spans="1:3" s="107" customFormat="1" ht="11.4">
      <c r="A658" s="444" t="s">
        <v>975</v>
      </c>
      <c r="B658" s="440" t="s">
        <v>924</v>
      </c>
      <c r="C658" s="451">
        <v>13228.45</v>
      </c>
    </row>
    <row r="659" spans="1:3" s="107" customFormat="1" ht="11.4">
      <c r="A659" s="444" t="s">
        <v>975</v>
      </c>
      <c r="B659" s="440" t="s">
        <v>925</v>
      </c>
      <c r="C659" s="451">
        <v>16560</v>
      </c>
    </row>
    <row r="660" spans="1:3" s="107" customFormat="1" ht="11.4">
      <c r="A660" s="444" t="s">
        <v>975</v>
      </c>
      <c r="B660" s="440" t="s">
        <v>926</v>
      </c>
      <c r="C660" s="451">
        <v>2185</v>
      </c>
    </row>
    <row r="661" spans="1:3" s="107" customFormat="1" ht="22.8">
      <c r="A661" s="444" t="s">
        <v>975</v>
      </c>
      <c r="B661" s="440" t="s">
        <v>927</v>
      </c>
      <c r="C661" s="451">
        <v>1083.32</v>
      </c>
    </row>
    <row r="662" spans="1:3" s="107" customFormat="1" ht="22.8">
      <c r="A662" s="444" t="s">
        <v>975</v>
      </c>
      <c r="B662" s="440" t="s">
        <v>928</v>
      </c>
      <c r="C662" s="451">
        <v>695.79</v>
      </c>
    </row>
    <row r="663" spans="1:3" s="107" customFormat="1" ht="11.4">
      <c r="A663" s="444" t="s">
        <v>975</v>
      </c>
      <c r="B663" s="436" t="s">
        <v>929</v>
      </c>
      <c r="C663" s="453">
        <v>1302.5</v>
      </c>
    </row>
    <row r="664" spans="1:3" s="107" customFormat="1" ht="11.4">
      <c r="A664" s="444" t="s">
        <v>975</v>
      </c>
      <c r="B664" s="436" t="s">
        <v>930</v>
      </c>
      <c r="C664" s="451">
        <v>292.18</v>
      </c>
    </row>
    <row r="665" spans="1:3" s="107" customFormat="1" ht="12">
      <c r="A665" s="444" t="s">
        <v>975</v>
      </c>
      <c r="B665" s="436" t="s">
        <v>931</v>
      </c>
      <c r="C665" s="484">
        <v>428.93</v>
      </c>
    </row>
    <row r="666" spans="1:3" s="107" customFormat="1" ht="22.8">
      <c r="A666" s="444" t="s">
        <v>975</v>
      </c>
      <c r="B666" s="436" t="s">
        <v>932</v>
      </c>
      <c r="C666" s="451">
        <v>928.42</v>
      </c>
    </row>
    <row r="667" spans="1:3" s="107" customFormat="1" ht="11.4">
      <c r="A667" s="444" t="s">
        <v>975</v>
      </c>
      <c r="B667" s="436" t="s">
        <v>933</v>
      </c>
      <c r="C667" s="451">
        <v>4211.59</v>
      </c>
    </row>
    <row r="668" spans="1:3" s="107" customFormat="1" ht="11.4">
      <c r="A668" s="444" t="s">
        <v>975</v>
      </c>
      <c r="B668" s="436" t="s">
        <v>934</v>
      </c>
      <c r="C668" s="453">
        <v>3955.72</v>
      </c>
    </row>
    <row r="669" spans="1:3" s="107" customFormat="1" ht="12">
      <c r="A669" s="473"/>
      <c r="B669" s="463" t="s">
        <v>971</v>
      </c>
      <c r="C669" s="487"/>
    </row>
    <row r="670" spans="1:3" s="107" customFormat="1" ht="11.4">
      <c r="A670" s="442">
        <v>100000652</v>
      </c>
      <c r="B670" s="440" t="s">
        <v>935</v>
      </c>
      <c r="C670" s="451">
        <v>817.42</v>
      </c>
    </row>
    <row r="671" spans="1:3" s="107" customFormat="1" ht="11.4">
      <c r="A671" s="445">
        <v>100000460</v>
      </c>
      <c r="B671" s="440" t="s">
        <v>936</v>
      </c>
      <c r="C671" s="451">
        <v>4577</v>
      </c>
    </row>
    <row r="672" spans="1:3" s="107" customFormat="1" ht="12">
      <c r="A672" s="473"/>
      <c r="B672" s="463" t="s">
        <v>971</v>
      </c>
      <c r="C672" s="487"/>
    </row>
    <row r="673" spans="1:3" s="107" customFormat="1" ht="11.4">
      <c r="A673" s="444" t="s">
        <v>975</v>
      </c>
      <c r="B673" s="432" t="s">
        <v>937</v>
      </c>
      <c r="C673" s="453">
        <v>17000</v>
      </c>
    </row>
    <row r="674" spans="1:3" s="107" customFormat="1" ht="12">
      <c r="A674" s="473"/>
      <c r="B674" s="463" t="s">
        <v>971</v>
      </c>
      <c r="C674" s="487"/>
    </row>
    <row r="675" spans="1:3" s="107" customFormat="1" ht="11.4">
      <c r="A675" s="444" t="s">
        <v>975</v>
      </c>
      <c r="B675" s="436" t="s">
        <v>938</v>
      </c>
      <c r="C675" s="451">
        <v>28420</v>
      </c>
    </row>
    <row r="676" spans="1:3" s="107" customFormat="1" ht="11.4">
      <c r="A676" s="444" t="s">
        <v>975</v>
      </c>
      <c r="B676" s="436" t="s">
        <v>939</v>
      </c>
      <c r="C676" s="451">
        <v>7873.5</v>
      </c>
    </row>
    <row r="677" spans="1:3" s="107" customFormat="1" ht="12">
      <c r="A677" s="473"/>
      <c r="B677" s="463" t="s">
        <v>971</v>
      </c>
      <c r="C677" s="487"/>
    </row>
    <row r="678" spans="1:3" s="107" customFormat="1" ht="11.4">
      <c r="A678" s="444" t="s">
        <v>975</v>
      </c>
      <c r="B678" s="436" t="s">
        <v>940</v>
      </c>
      <c r="C678" s="451">
        <v>42920</v>
      </c>
    </row>
    <row r="679" spans="1:3" s="107" customFormat="1" ht="11.4">
      <c r="A679" s="444" t="s">
        <v>975</v>
      </c>
      <c r="B679" s="436" t="s">
        <v>941</v>
      </c>
      <c r="C679" s="451">
        <v>42340</v>
      </c>
    </row>
    <row r="680" spans="1:3" s="107" customFormat="1" ht="11.4">
      <c r="A680" s="444" t="s">
        <v>975</v>
      </c>
      <c r="B680" s="436" t="s">
        <v>942</v>
      </c>
      <c r="C680" s="451">
        <v>5692.43</v>
      </c>
    </row>
    <row r="681" spans="1:3" s="107" customFormat="1" ht="12">
      <c r="A681" s="473"/>
      <c r="B681" s="464" t="s">
        <v>972</v>
      </c>
      <c r="C681" s="487"/>
    </row>
    <row r="682" spans="1:3" s="107" customFormat="1" ht="22.8">
      <c r="A682" s="442">
        <v>12010202</v>
      </c>
      <c r="B682" s="436" t="s">
        <v>943</v>
      </c>
      <c r="C682" s="450"/>
    </row>
    <row r="683" spans="1:3" s="107" customFormat="1" ht="11.4">
      <c r="A683" s="442">
        <v>12010202</v>
      </c>
      <c r="B683" s="436" t="s">
        <v>944</v>
      </c>
      <c r="C683" s="451">
        <v>7890</v>
      </c>
    </row>
    <row r="684" spans="1:3" s="107" customFormat="1" ht="11.4">
      <c r="A684" s="442">
        <v>12010202</v>
      </c>
      <c r="B684" s="436" t="s">
        <v>945</v>
      </c>
      <c r="C684" s="451">
        <v>189</v>
      </c>
    </row>
    <row r="685" spans="1:3" s="107" customFormat="1" ht="11.4">
      <c r="A685" s="442">
        <v>12010202</v>
      </c>
      <c r="B685" s="436" t="s">
        <v>945</v>
      </c>
      <c r="C685" s="451">
        <v>189</v>
      </c>
    </row>
    <row r="686" spans="1:3" s="107" customFormat="1" ht="11.4">
      <c r="A686" s="442">
        <v>12010202</v>
      </c>
      <c r="B686" s="436" t="s">
        <v>945</v>
      </c>
      <c r="C686" s="451">
        <v>189</v>
      </c>
    </row>
    <row r="687" spans="1:3" s="107" customFormat="1" ht="11.4">
      <c r="A687" s="442">
        <v>12010202</v>
      </c>
      <c r="B687" s="436" t="s">
        <v>945</v>
      </c>
      <c r="C687" s="451">
        <v>189</v>
      </c>
    </row>
    <row r="688" spans="1:3" s="107" customFormat="1" ht="11.4">
      <c r="A688" s="442">
        <v>12010202</v>
      </c>
      <c r="B688" s="436" t="s">
        <v>945</v>
      </c>
      <c r="C688" s="451">
        <v>189</v>
      </c>
    </row>
    <row r="689" spans="1:3" s="107" customFormat="1" ht="11.4">
      <c r="A689" s="442">
        <v>12010202</v>
      </c>
      <c r="B689" s="436" t="s">
        <v>945</v>
      </c>
      <c r="C689" s="451">
        <v>189</v>
      </c>
    </row>
    <row r="690" spans="1:3" s="107" customFormat="1" ht="11.4">
      <c r="A690" s="442">
        <v>12010202</v>
      </c>
      <c r="B690" s="436" t="s">
        <v>945</v>
      </c>
      <c r="C690" s="451">
        <v>189</v>
      </c>
    </row>
    <row r="691" spans="1:3" s="107" customFormat="1" ht="11.4">
      <c r="A691" s="442">
        <v>12010202</v>
      </c>
      <c r="B691" s="436" t="s">
        <v>945</v>
      </c>
      <c r="C691" s="451">
        <v>189</v>
      </c>
    </row>
    <row r="692" spans="1:3" s="107" customFormat="1" ht="11.4">
      <c r="A692" s="442">
        <v>12010202</v>
      </c>
      <c r="B692" s="436" t="s">
        <v>945</v>
      </c>
      <c r="C692" s="451">
        <v>189</v>
      </c>
    </row>
    <row r="693" spans="1:3" s="107" customFormat="1" ht="11.4">
      <c r="A693" s="442">
        <v>12010202</v>
      </c>
      <c r="B693" s="436" t="s">
        <v>945</v>
      </c>
      <c r="C693" s="451">
        <v>189</v>
      </c>
    </row>
    <row r="694" spans="1:3" s="107" customFormat="1" ht="11.4">
      <c r="A694" s="442">
        <v>12010202</v>
      </c>
      <c r="B694" s="436" t="s">
        <v>945</v>
      </c>
      <c r="C694" s="451">
        <v>189</v>
      </c>
    </row>
    <row r="695" spans="1:3" s="107" customFormat="1" ht="11.4">
      <c r="A695" s="442">
        <v>12010202</v>
      </c>
      <c r="B695" s="436" t="s">
        <v>945</v>
      </c>
      <c r="C695" s="451">
        <v>189</v>
      </c>
    </row>
    <row r="696" spans="1:3" s="107" customFormat="1" ht="11.4">
      <c r="A696" s="442">
        <v>12010202</v>
      </c>
      <c r="B696" s="436" t="s">
        <v>946</v>
      </c>
      <c r="C696" s="451">
        <v>399</v>
      </c>
    </row>
    <row r="697" spans="1:3" s="107" customFormat="1" ht="11.4">
      <c r="A697" s="442">
        <v>12010202</v>
      </c>
      <c r="B697" s="436" t="s">
        <v>947</v>
      </c>
      <c r="C697" s="451">
        <v>8130</v>
      </c>
    </row>
    <row r="698" spans="1:3" s="107" customFormat="1" ht="12">
      <c r="A698" s="473"/>
      <c r="B698" s="464" t="s">
        <v>972</v>
      </c>
      <c r="C698" s="487"/>
    </row>
    <row r="699" spans="1:3" s="107" customFormat="1" ht="11.4">
      <c r="A699" s="444"/>
      <c r="B699" s="436" t="s">
        <v>948</v>
      </c>
      <c r="C699" s="451">
        <v>14544.16</v>
      </c>
    </row>
    <row r="700" spans="1:3" s="107" customFormat="1" ht="12">
      <c r="A700" s="473"/>
      <c r="B700" s="464" t="s">
        <v>973</v>
      </c>
      <c r="C700" s="487"/>
    </row>
    <row r="701" spans="1:3" s="107" customFormat="1" ht="11.4">
      <c r="A701" s="444" t="s">
        <v>975</v>
      </c>
      <c r="B701" s="440" t="s">
        <v>958</v>
      </c>
      <c r="C701" s="451">
        <v>4654.05</v>
      </c>
    </row>
    <row r="702" spans="1:3" s="107" customFormat="1" ht="11.4">
      <c r="A702" s="444" t="s">
        <v>975</v>
      </c>
      <c r="B702" s="440" t="s">
        <v>964</v>
      </c>
      <c r="C702" s="451">
        <v>16675</v>
      </c>
    </row>
    <row r="703" spans="1:3" s="107" customFormat="1" ht="12">
      <c r="A703" s="473"/>
      <c r="B703" s="465" t="s">
        <v>974</v>
      </c>
      <c r="C703" s="487"/>
    </row>
    <row r="704" spans="1:3" s="107" customFormat="1" ht="22.8">
      <c r="A704" s="444" t="s">
        <v>975</v>
      </c>
      <c r="B704" s="436" t="s">
        <v>953</v>
      </c>
      <c r="C704" s="451">
        <v>22928.7</v>
      </c>
    </row>
    <row r="705" spans="1:3" s="107" customFormat="1" ht="11.4">
      <c r="A705" s="444" t="s">
        <v>975</v>
      </c>
      <c r="B705" s="436" t="s">
        <v>954</v>
      </c>
      <c r="C705" s="451">
        <v>6810.3</v>
      </c>
    </row>
    <row r="706" spans="1:3" s="107" customFormat="1" ht="11.4">
      <c r="A706" s="444" t="s">
        <v>975</v>
      </c>
      <c r="B706" s="436" t="s">
        <v>954</v>
      </c>
      <c r="C706" s="451">
        <v>6810.3</v>
      </c>
    </row>
    <row r="707" spans="1:3" s="107" customFormat="1" ht="11.4">
      <c r="A707" s="444" t="s">
        <v>975</v>
      </c>
      <c r="B707" s="436" t="s">
        <v>955</v>
      </c>
      <c r="C707" s="451">
        <v>4654.05</v>
      </c>
    </row>
    <row r="708" spans="1:3" s="107" customFormat="1" ht="11.4">
      <c r="A708" s="444" t="s">
        <v>975</v>
      </c>
      <c r="B708" s="436" t="s">
        <v>955</v>
      </c>
      <c r="C708" s="451">
        <v>4654.05</v>
      </c>
    </row>
    <row r="709" spans="1:3" s="107" customFormat="1" ht="12">
      <c r="A709" s="473"/>
      <c r="B709" s="465" t="s">
        <v>974</v>
      </c>
      <c r="C709" s="487"/>
    </row>
    <row r="710" spans="1:3" s="107" customFormat="1" ht="11.4">
      <c r="A710" s="444" t="s">
        <v>975</v>
      </c>
      <c r="B710" s="436" t="s">
        <v>949</v>
      </c>
      <c r="C710" s="451"/>
    </row>
    <row r="711" spans="1:3" s="107" customFormat="1" ht="22.8">
      <c r="A711" s="444" t="s">
        <v>975</v>
      </c>
      <c r="B711" s="436" t="s">
        <v>950</v>
      </c>
      <c r="C711" s="451">
        <v>4542.5</v>
      </c>
    </row>
    <row r="712" spans="1:3" s="107" customFormat="1" ht="22.8">
      <c r="A712" s="444" t="s">
        <v>975</v>
      </c>
      <c r="B712" s="436" t="s">
        <v>950</v>
      </c>
      <c r="C712" s="451">
        <v>4542.5</v>
      </c>
    </row>
    <row r="713" spans="1:3" s="107" customFormat="1" ht="22.8">
      <c r="A713" s="444" t="s">
        <v>975</v>
      </c>
      <c r="B713" s="436" t="s">
        <v>950</v>
      </c>
      <c r="C713" s="451">
        <v>4542.5</v>
      </c>
    </row>
    <row r="714" spans="1:3" s="107" customFormat="1" ht="22.8">
      <c r="A714" s="444" t="s">
        <v>975</v>
      </c>
      <c r="B714" s="436" t="s">
        <v>950</v>
      </c>
      <c r="C714" s="451">
        <v>4542.5</v>
      </c>
    </row>
    <row r="715" spans="1:3" s="107" customFormat="1" ht="22.8">
      <c r="A715" s="444" t="s">
        <v>975</v>
      </c>
      <c r="B715" s="436" t="s">
        <v>950</v>
      </c>
      <c r="C715" s="451">
        <v>4542.5</v>
      </c>
    </row>
    <row r="716" spans="1:3" s="107" customFormat="1" ht="22.8">
      <c r="A716" s="444" t="s">
        <v>975</v>
      </c>
      <c r="B716" s="436" t="s">
        <v>950</v>
      </c>
      <c r="C716" s="451">
        <v>4542.5</v>
      </c>
    </row>
    <row r="717" spans="1:3" s="107" customFormat="1" ht="11.4">
      <c r="A717" s="444" t="s">
        <v>975</v>
      </c>
      <c r="B717" s="436" t="s">
        <v>951</v>
      </c>
      <c r="C717" s="451"/>
    </row>
    <row r="718" spans="1:3" s="107" customFormat="1" ht="22.8">
      <c r="A718" s="444" t="s">
        <v>975</v>
      </c>
      <c r="B718" s="436" t="s">
        <v>950</v>
      </c>
      <c r="C718" s="451">
        <v>4542.5</v>
      </c>
    </row>
    <row r="719" spans="1:3" s="107" customFormat="1" ht="22.8">
      <c r="A719" s="444" t="s">
        <v>975</v>
      </c>
      <c r="B719" s="436" t="s">
        <v>950</v>
      </c>
      <c r="C719" s="451">
        <v>4542.5</v>
      </c>
    </row>
    <row r="720" spans="1:3" s="107" customFormat="1" ht="22.8">
      <c r="A720" s="444" t="s">
        <v>975</v>
      </c>
      <c r="B720" s="436" t="s">
        <v>950</v>
      </c>
      <c r="C720" s="451">
        <v>4542.5</v>
      </c>
    </row>
    <row r="721" spans="1:3" s="107" customFormat="1" ht="22.8">
      <c r="A721" s="444" t="s">
        <v>975</v>
      </c>
      <c r="B721" s="436" t="s">
        <v>950</v>
      </c>
      <c r="C721" s="451">
        <v>4542.5</v>
      </c>
    </row>
    <row r="722" spans="1:3" s="107" customFormat="1" ht="11.4">
      <c r="A722" s="444" t="s">
        <v>975</v>
      </c>
      <c r="B722" s="436" t="s">
        <v>952</v>
      </c>
      <c r="C722" s="451"/>
    </row>
    <row r="723" spans="1:3" s="107" customFormat="1" ht="12">
      <c r="A723" s="473"/>
      <c r="B723" s="465" t="s">
        <v>974</v>
      </c>
      <c r="C723" s="487"/>
    </row>
    <row r="724" spans="1:3" s="107" customFormat="1" ht="11.4">
      <c r="A724" s="444" t="s">
        <v>975</v>
      </c>
      <c r="B724" s="436" t="s">
        <v>956</v>
      </c>
      <c r="C724" s="451">
        <v>11852</v>
      </c>
    </row>
    <row r="725" spans="1:3" s="107" customFormat="1" ht="22.8">
      <c r="A725" s="444" t="s">
        <v>975</v>
      </c>
      <c r="B725" s="436" t="s">
        <v>957</v>
      </c>
      <c r="C725" s="451">
        <v>6926.01</v>
      </c>
    </row>
    <row r="727" spans="1:3" ht="27.75" customHeight="1">
      <c r="A727" s="700" t="s">
        <v>78</v>
      </c>
      <c r="B727" s="700"/>
      <c r="C727" s="700"/>
    </row>
    <row r="728" spans="1:3" ht="27.75" customHeight="1">
      <c r="A728" s="497"/>
      <c r="B728" s="497"/>
      <c r="C728" s="497"/>
    </row>
    <row r="729" spans="1:3">
      <c r="A729" s="336" t="s">
        <v>994</v>
      </c>
      <c r="B729" s="493"/>
    </row>
    <row r="730" spans="1:3" ht="11.4">
      <c r="A730" s="503" t="s">
        <v>995</v>
      </c>
      <c r="B730" s="91"/>
      <c r="C730" s="500"/>
    </row>
    <row r="731" spans="1:3" ht="11.4">
      <c r="A731" s="500"/>
      <c r="B731" s="91"/>
      <c r="C731" s="500"/>
    </row>
    <row r="732" spans="1:3" ht="11.4">
      <c r="A732" s="500"/>
      <c r="B732" s="91"/>
      <c r="C732" s="500"/>
    </row>
    <row r="733" spans="1:3" ht="11.4">
      <c r="A733" s="91"/>
      <c r="B733" s="91"/>
      <c r="C733" s="91"/>
    </row>
    <row r="734" spans="1:3" ht="11.4">
      <c r="A734" s="336" t="s">
        <v>996</v>
      </c>
      <c r="B734" s="91"/>
      <c r="C734" s="291"/>
    </row>
    <row r="735" spans="1:3" ht="11.4">
      <c r="A735" s="503" t="s">
        <v>997</v>
      </c>
      <c r="B735" s="91"/>
      <c r="C735" s="500"/>
    </row>
    <row r="736" spans="1:3" ht="11.4">
      <c r="A736" s="91"/>
      <c r="B736" s="91"/>
      <c r="C736" s="91"/>
    </row>
    <row r="737" spans="1:3" ht="11.4">
      <c r="A737" s="91"/>
      <c r="B737" s="91"/>
      <c r="C737" s="91"/>
    </row>
    <row r="738" spans="1:3" ht="11.4">
      <c r="A738" s="91"/>
      <c r="B738" s="91"/>
      <c r="C738" s="91"/>
    </row>
    <row r="739" spans="1:3" ht="11.4">
      <c r="A739" s="91"/>
      <c r="B739" s="91"/>
      <c r="C739" s="91"/>
    </row>
    <row r="740" spans="1:3" ht="11.4">
      <c r="A740" s="770" t="s">
        <v>998</v>
      </c>
      <c r="B740" s="770"/>
      <c r="C740" s="770"/>
    </row>
    <row r="741" spans="1:3" ht="11.4">
      <c r="A741" s="771" t="s">
        <v>999</v>
      </c>
      <c r="B741" s="771"/>
      <c r="C741" s="771"/>
    </row>
    <row r="742" spans="1:3">
      <c r="B742" s="447"/>
    </row>
  </sheetData>
  <mergeCells count="9">
    <mergeCell ref="A1:C1"/>
    <mergeCell ref="A2:C2"/>
    <mergeCell ref="A740:C740"/>
    <mergeCell ref="A741:C741"/>
    <mergeCell ref="A3:C3"/>
    <mergeCell ref="A727:C727"/>
    <mergeCell ref="B284:B285"/>
    <mergeCell ref="C284:C285"/>
    <mergeCell ref="B4:B6"/>
  </mergeCells>
  <pageMargins left="0.51181102362204722" right="0.31496062992125984" top="0.74803149606299213" bottom="0.94488188976377963" header="0.31496062992125984" footer="0.31496062992125984"/>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workbookViewId="0">
      <selection activeCell="I26" sqref="I26"/>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77" t="s">
        <v>1018</v>
      </c>
      <c r="C1" s="777"/>
      <c r="D1" s="777"/>
    </row>
    <row r="2" spans="1:7" s="101" customFormat="1" ht="12">
      <c r="B2" s="777" t="s">
        <v>1</v>
      </c>
      <c r="C2" s="777"/>
      <c r="D2" s="777"/>
    </row>
    <row r="3" spans="1:7" s="101" customFormat="1" ht="12">
      <c r="B3" s="777" t="s">
        <v>1015</v>
      </c>
      <c r="C3" s="777"/>
      <c r="D3" s="777"/>
    </row>
    <row r="4" spans="1:7" ht="12">
      <c r="A4" s="102"/>
      <c r="B4" s="103" t="s">
        <v>4</v>
      </c>
      <c r="C4" s="587" t="s">
        <v>446</v>
      </c>
      <c r="D4" s="587"/>
      <c r="E4" s="105"/>
      <c r="F4" s="105"/>
      <c r="G4" s="105"/>
    </row>
    <row r="5" spans="1:7" ht="15" customHeight="1">
      <c r="A5" s="778" t="s">
        <v>1075</v>
      </c>
      <c r="B5" s="778"/>
      <c r="C5" s="778"/>
      <c r="D5" s="778"/>
    </row>
    <row r="6" spans="1:7" s="107" customFormat="1">
      <c r="A6" s="779"/>
      <c r="B6" s="779"/>
      <c r="C6" s="779"/>
      <c r="D6" s="779"/>
    </row>
    <row r="7" spans="1:7" s="109" customFormat="1" ht="26.25" customHeight="1">
      <c r="A7" s="650" t="s">
        <v>357</v>
      </c>
      <c r="B7" s="651"/>
      <c r="C7" s="108" t="s">
        <v>359</v>
      </c>
      <c r="D7" s="108" t="s">
        <v>358</v>
      </c>
    </row>
    <row r="8" spans="1:7" s="107" customFormat="1" ht="12">
      <c r="A8" s="110"/>
      <c r="B8" s="111"/>
      <c r="C8" s="111"/>
      <c r="D8" s="111"/>
    </row>
    <row r="9" spans="1:7" s="107" customFormat="1" ht="12">
      <c r="A9" s="110"/>
      <c r="B9" s="111"/>
      <c r="C9" s="111" t="s">
        <v>1074</v>
      </c>
      <c r="D9" s="111"/>
    </row>
    <row r="10" spans="1:7" ht="13.8">
      <c r="A10" s="420"/>
      <c r="B10" s="420" t="s">
        <v>567</v>
      </c>
      <c r="C10" s="424" t="s">
        <v>552</v>
      </c>
      <c r="D10" s="426">
        <v>411461</v>
      </c>
    </row>
    <row r="11" spans="1:7" ht="13.8">
      <c r="A11" s="420"/>
      <c r="B11" s="420" t="s">
        <v>567</v>
      </c>
      <c r="C11" s="424" t="s">
        <v>553</v>
      </c>
      <c r="D11" s="426">
        <v>2724503</v>
      </c>
    </row>
    <row r="12" spans="1:7" ht="13.8">
      <c r="A12" s="420"/>
      <c r="B12" s="420" t="s">
        <v>567</v>
      </c>
      <c r="C12" s="424" t="s">
        <v>554</v>
      </c>
      <c r="D12" s="426">
        <v>30562</v>
      </c>
    </row>
    <row r="13" spans="1:7" ht="13.8">
      <c r="A13" s="420"/>
      <c r="B13" s="420" t="s">
        <v>567</v>
      </c>
      <c r="C13" s="425" t="s">
        <v>555</v>
      </c>
      <c r="D13" s="426">
        <v>52019</v>
      </c>
    </row>
    <row r="14" spans="1:7" ht="13.8">
      <c r="A14" s="420"/>
      <c r="B14" s="420" t="s">
        <v>567</v>
      </c>
      <c r="C14" s="424" t="s">
        <v>556</v>
      </c>
      <c r="D14" s="426">
        <v>842044</v>
      </c>
    </row>
    <row r="15" spans="1:7" ht="13.8">
      <c r="A15" s="420"/>
      <c r="B15" s="420" t="s">
        <v>567</v>
      </c>
      <c r="C15" s="424" t="s">
        <v>557</v>
      </c>
      <c r="D15" s="426">
        <v>513601</v>
      </c>
    </row>
    <row r="16" spans="1:7" ht="13.8">
      <c r="A16" s="420"/>
      <c r="B16" s="420" t="s">
        <v>567</v>
      </c>
      <c r="C16" s="425" t="s">
        <v>558</v>
      </c>
      <c r="D16" s="426">
        <v>377545</v>
      </c>
    </row>
    <row r="17" spans="1:9" ht="13.8">
      <c r="A17" s="420"/>
      <c r="B17" s="420" t="s">
        <v>567</v>
      </c>
      <c r="C17" s="425" t="s">
        <v>559</v>
      </c>
      <c r="D17" s="426">
        <v>396890</v>
      </c>
    </row>
    <row r="18" spans="1:9" ht="13.8">
      <c r="A18" s="421"/>
      <c r="B18" s="420" t="s">
        <v>567</v>
      </c>
      <c r="C18" s="425" t="s">
        <v>560</v>
      </c>
      <c r="D18" s="426">
        <v>371830</v>
      </c>
    </row>
    <row r="19" spans="1:9" ht="13.8">
      <c r="A19" s="421"/>
      <c r="B19" s="420" t="s">
        <v>567</v>
      </c>
      <c r="C19" s="425" t="s">
        <v>561</v>
      </c>
      <c r="D19" s="426">
        <v>349545</v>
      </c>
    </row>
    <row r="20" spans="1:9" ht="13.8">
      <c r="A20" s="421"/>
      <c r="B20" s="420"/>
      <c r="C20" s="519" t="s">
        <v>1073</v>
      </c>
      <c r="D20" s="426"/>
    </row>
    <row r="21" spans="1:9" ht="13.8">
      <c r="A21" s="421"/>
      <c r="B21" s="420" t="s">
        <v>567</v>
      </c>
      <c r="C21" s="427" t="s">
        <v>562</v>
      </c>
      <c r="D21" s="426">
        <v>594744</v>
      </c>
    </row>
    <row r="22" spans="1:9" ht="13.8">
      <c r="A22" s="421"/>
      <c r="B22" s="420" t="s">
        <v>567</v>
      </c>
      <c r="C22" s="427" t="s">
        <v>563</v>
      </c>
      <c r="D22" s="426">
        <v>175256</v>
      </c>
    </row>
    <row r="23" spans="1:9" ht="13.8">
      <c r="A23" s="421"/>
      <c r="B23" s="420" t="s">
        <v>567</v>
      </c>
      <c r="C23" s="428" t="s">
        <v>564</v>
      </c>
      <c r="D23" s="426">
        <v>550000</v>
      </c>
    </row>
    <row r="24" spans="1:9" ht="13.8">
      <c r="A24" s="421"/>
      <c r="B24" s="420" t="s">
        <v>567</v>
      </c>
      <c r="C24" s="428" t="s">
        <v>565</v>
      </c>
      <c r="D24" s="426">
        <v>300000</v>
      </c>
    </row>
    <row r="25" spans="1:9" ht="13.8">
      <c r="A25" s="421"/>
      <c r="B25" s="420" t="s">
        <v>567</v>
      </c>
      <c r="C25" s="428" t="s">
        <v>566</v>
      </c>
      <c r="D25" s="426">
        <v>850000</v>
      </c>
    </row>
    <row r="26" spans="1:9" ht="13.8">
      <c r="A26" s="422"/>
      <c r="B26" s="422"/>
      <c r="C26" s="429" t="s">
        <v>569</v>
      </c>
      <c r="D26" s="423">
        <f>SUM(D10:D25)</f>
        <v>8540000</v>
      </c>
    </row>
    <row r="27" spans="1:9">
      <c r="A27" s="112"/>
      <c r="B27" s="113"/>
      <c r="C27" s="781"/>
      <c r="D27" s="782"/>
    </row>
    <row r="28" spans="1:9" ht="35.25" customHeight="1">
      <c r="B28" s="706" t="s">
        <v>78</v>
      </c>
      <c r="C28" s="706"/>
      <c r="D28" s="706"/>
      <c r="E28" s="288"/>
      <c r="F28" s="288"/>
      <c r="G28" s="288"/>
      <c r="H28" s="288"/>
      <c r="I28" s="288"/>
    </row>
    <row r="29" spans="1:9" ht="14.4">
      <c r="B29" s="16"/>
      <c r="C29" s="16"/>
      <c r="D29" s="16"/>
      <c r="E29" s="16"/>
      <c r="F29" s="16"/>
      <c r="G29" s="16"/>
      <c r="H29" s="49"/>
      <c r="I29"/>
    </row>
    <row r="30" spans="1:9" s="116" customFormat="1" ht="15" customHeight="1"/>
    <row r="31" spans="1:9" s="116" customFormat="1" ht="15" customHeight="1">
      <c r="A31" s="780" t="s">
        <v>568</v>
      </c>
      <c r="B31" s="780"/>
      <c r="C31" s="780"/>
      <c r="D31" s="780"/>
    </row>
    <row r="32" spans="1:9" s="116" customFormat="1" ht="15" customHeight="1">
      <c r="B32" s="116" t="s">
        <v>991</v>
      </c>
      <c r="D32" s="492"/>
    </row>
    <row r="33" spans="1:4" s="116" customFormat="1" ht="15" customHeight="1"/>
    <row r="34" spans="1:4" s="116" customFormat="1" ht="15" customHeight="1"/>
    <row r="35" spans="1:4" s="116" customFormat="1" ht="15" customHeight="1"/>
    <row r="36" spans="1:4" s="116" customFormat="1" ht="15" customHeight="1"/>
    <row r="37" spans="1:4" s="116" customFormat="1" ht="12" customHeight="1">
      <c r="A37" s="780" t="s">
        <v>568</v>
      </c>
      <c r="B37" s="780"/>
      <c r="C37" s="780"/>
      <c r="D37" s="780"/>
    </row>
    <row r="38" spans="1:4" s="116" customFormat="1" ht="12" customHeight="1">
      <c r="B38" s="116" t="s">
        <v>992</v>
      </c>
    </row>
    <row r="39" spans="1:4" s="116" customFormat="1" ht="12" customHeight="1"/>
    <row r="40" spans="1:4" s="116" customFormat="1" ht="12" customHeight="1"/>
    <row r="41" spans="1:4" s="116" customFormat="1" ht="16.5" customHeight="1"/>
    <row r="42" spans="1:4" s="116" customFormat="1" ht="12" customHeight="1"/>
    <row r="43" spans="1:4" s="116" customFormat="1" ht="12" customHeight="1"/>
    <row r="44" spans="1:4" s="116" customFormat="1" ht="12" customHeight="1">
      <c r="A44" s="780" t="s">
        <v>993</v>
      </c>
      <c r="B44" s="780"/>
      <c r="C44" s="780"/>
      <c r="D44" s="780"/>
    </row>
    <row r="45" spans="1:4" s="116" customFormat="1" ht="12" customHeight="1">
      <c r="C45" s="499" t="s">
        <v>981</v>
      </c>
    </row>
    <row r="46" spans="1:4" s="116" customFormat="1" ht="12" customHeight="1"/>
    <row r="47" spans="1:4" s="116" customFormat="1" ht="12" customHeight="1"/>
    <row r="48" spans="1:4" s="116" customFormat="1" ht="12" customHeight="1"/>
    <row r="49" s="116" customFormat="1" ht="12" customHeight="1"/>
    <row r="50" s="116" customFormat="1" ht="12" customHeight="1"/>
    <row r="51" s="116" customFormat="1" ht="12" customHeight="1"/>
    <row r="52" s="116" customFormat="1" ht="12" customHeight="1"/>
    <row r="53" s="116" customFormat="1" ht="12" customHeight="1"/>
    <row r="54" s="116" customFormat="1" ht="12" customHeight="1"/>
    <row r="55" s="116" customFormat="1" ht="12" customHeight="1"/>
    <row r="56" s="116" customFormat="1" ht="12" customHeight="1"/>
    <row r="57" s="116" customFormat="1" ht="12" customHeight="1"/>
    <row r="58" s="116" customFormat="1" ht="12" customHeight="1"/>
    <row r="59" s="116" customFormat="1" ht="12" customHeight="1"/>
    <row r="60" s="116" customFormat="1" ht="12" customHeight="1"/>
    <row r="61" s="116" customFormat="1" ht="12" customHeight="1"/>
    <row r="62" s="116" customFormat="1" ht="12" customHeight="1"/>
    <row r="63" s="116" customFormat="1" ht="12" customHeight="1"/>
    <row r="64" s="116" customFormat="1" ht="12" customHeight="1"/>
    <row r="65" s="116" customFormat="1" ht="12" customHeight="1"/>
    <row r="66" s="116" customFormat="1" ht="12" customHeight="1"/>
    <row r="67" s="116" customFormat="1" ht="12" customHeight="1"/>
    <row r="68" s="116" customFormat="1" ht="12" customHeight="1"/>
    <row r="69" s="116" customFormat="1" ht="12" customHeight="1"/>
    <row r="70" s="116" customFormat="1" ht="12" customHeight="1"/>
    <row r="71" s="116" customFormat="1" ht="12" customHeight="1"/>
    <row r="72" s="116" customFormat="1" ht="12" customHeight="1"/>
    <row r="73" s="116" customFormat="1" ht="12" customHeight="1"/>
    <row r="74" s="116" customFormat="1" ht="12" customHeight="1"/>
    <row r="75" s="116" customFormat="1" ht="12" customHeight="1"/>
    <row r="76" s="116" customFormat="1" ht="12" customHeight="1"/>
    <row r="77" s="116" customFormat="1" ht="12" customHeight="1"/>
    <row r="78" s="116" customFormat="1" ht="12" customHeight="1"/>
    <row r="79" s="116" customFormat="1" ht="12" customHeight="1"/>
    <row r="80" s="116" customFormat="1" ht="12" customHeight="1"/>
    <row r="81" s="116" customFormat="1" ht="12" customHeight="1"/>
    <row r="82" s="116" customFormat="1" ht="12" customHeight="1"/>
    <row r="83" s="116" customFormat="1" ht="12" customHeight="1"/>
    <row r="84" s="116" customFormat="1" ht="12" customHeight="1"/>
    <row r="85" s="116" customFormat="1" ht="12" customHeight="1"/>
    <row r="86" s="116" customFormat="1" ht="12" customHeight="1"/>
    <row r="87" s="116" customFormat="1" ht="12" customHeight="1"/>
    <row r="88" s="116" customFormat="1" ht="12" customHeight="1"/>
    <row r="89" s="116" customFormat="1" ht="12" customHeight="1"/>
    <row r="90" s="116" customFormat="1" ht="12" customHeight="1"/>
    <row r="91" s="116" customFormat="1" ht="12" customHeight="1"/>
    <row r="92" s="116" customFormat="1" ht="12" customHeight="1"/>
    <row r="93" s="116" customFormat="1" ht="12" customHeight="1"/>
    <row r="94" s="116" customFormat="1" ht="12" customHeight="1"/>
    <row r="95" s="116" customFormat="1" ht="12" customHeight="1"/>
    <row r="96" s="116" customFormat="1" ht="12" customHeight="1"/>
    <row r="97" s="116" customFormat="1" ht="12" customHeight="1"/>
    <row r="98" s="116" customFormat="1" ht="12" customHeight="1"/>
    <row r="99" s="116" customFormat="1" ht="12" customHeight="1"/>
    <row r="100" s="116" customFormat="1" ht="12" customHeight="1"/>
    <row r="101" s="116" customFormat="1" ht="12" customHeight="1"/>
    <row r="102" s="116" customFormat="1" ht="12" customHeight="1"/>
    <row r="103" s="116" customFormat="1" ht="12" customHeight="1"/>
    <row r="104" s="116" customFormat="1" ht="12" customHeight="1"/>
    <row r="105" s="116" customFormat="1" ht="12" customHeight="1"/>
    <row r="106" s="116" customFormat="1" ht="12" customHeight="1"/>
    <row r="107" s="116" customFormat="1" ht="12" customHeight="1"/>
    <row r="108" s="116" customFormat="1" ht="12" customHeight="1"/>
    <row r="109" s="116" customFormat="1" ht="12" customHeight="1"/>
    <row r="110" s="116" customFormat="1" ht="12" customHeight="1"/>
    <row r="111" s="116" customFormat="1" ht="12" customHeight="1"/>
    <row r="112" s="116" customFormat="1" ht="12" customHeight="1"/>
    <row r="113" s="116" customFormat="1" ht="12" customHeight="1"/>
    <row r="114" s="116" customFormat="1" ht="12" customHeight="1"/>
    <row r="115" s="116" customFormat="1" ht="12" customHeight="1"/>
    <row r="116" s="116" customFormat="1" ht="12" customHeight="1"/>
    <row r="117" s="116" customFormat="1" ht="12" customHeight="1"/>
    <row r="118" s="116" customFormat="1" ht="12" customHeight="1"/>
    <row r="119" s="116" customFormat="1" ht="12" customHeight="1"/>
    <row r="120" s="116" customFormat="1" ht="12" customHeight="1"/>
    <row r="121" s="116" customFormat="1" ht="12" customHeight="1"/>
    <row r="122" s="116" customFormat="1" ht="12" customHeight="1"/>
    <row r="123" s="116" customFormat="1" ht="12" customHeight="1"/>
    <row r="124" s="116" customFormat="1" ht="12" customHeight="1"/>
    <row r="125" s="116" customFormat="1" ht="12" customHeight="1"/>
    <row r="126" s="116" customFormat="1" ht="12" customHeight="1"/>
    <row r="127" s="116" customFormat="1" ht="12" customHeight="1"/>
    <row r="128" s="116" customFormat="1" ht="12" customHeight="1"/>
    <row r="129" s="116" customFormat="1" ht="12" customHeight="1"/>
    <row r="130" s="116" customFormat="1" ht="12" customHeight="1"/>
    <row r="131" s="116" customFormat="1" ht="12" customHeight="1"/>
    <row r="132" s="116" customFormat="1" ht="12" customHeight="1"/>
    <row r="133" s="116" customFormat="1" ht="12" customHeight="1"/>
    <row r="134" s="116" customFormat="1" ht="12" customHeight="1"/>
    <row r="135" s="116" customFormat="1" ht="12" customHeight="1"/>
    <row r="136" s="116" customFormat="1" ht="12" customHeight="1"/>
    <row r="137" s="116" customFormat="1" ht="12" customHeight="1"/>
    <row r="138" s="116" customFormat="1" ht="12" customHeight="1"/>
    <row r="139" s="116" customFormat="1" ht="12" customHeight="1"/>
    <row r="140" s="116" customFormat="1" ht="12" customHeight="1"/>
    <row r="141" s="116" customFormat="1" ht="12" customHeight="1"/>
    <row r="142" s="116" customFormat="1" ht="12" customHeight="1"/>
    <row r="143" s="116" customFormat="1" ht="12" customHeight="1"/>
    <row r="144" s="116" customFormat="1" ht="12" customHeight="1"/>
    <row r="145" s="116" customFormat="1" ht="12" customHeight="1"/>
    <row r="146" s="116" customFormat="1" ht="12" customHeight="1"/>
    <row r="147" s="116" customFormat="1" ht="12" customHeight="1"/>
    <row r="148" s="116" customFormat="1" ht="12" customHeight="1"/>
    <row r="149" s="116" customFormat="1" ht="12" customHeight="1"/>
    <row r="150" s="116" customFormat="1" ht="12" customHeight="1"/>
    <row r="151" s="116" customFormat="1" ht="12" customHeight="1"/>
    <row r="152" s="116" customFormat="1" ht="12" customHeight="1"/>
    <row r="153" s="116" customFormat="1" ht="12" customHeight="1"/>
    <row r="154" s="116" customFormat="1" ht="12" customHeight="1"/>
    <row r="155" s="116" customFormat="1" ht="12" customHeight="1"/>
    <row r="156" s="116" customFormat="1" ht="12" customHeight="1"/>
    <row r="157" s="116" customFormat="1" ht="12" customHeight="1"/>
    <row r="158" s="116" customFormat="1" ht="12" customHeight="1"/>
    <row r="159" s="116" customFormat="1" ht="12" customHeight="1"/>
    <row r="160" s="116" customFormat="1" ht="12" customHeight="1"/>
    <row r="161" s="116" customFormat="1" ht="12" customHeight="1"/>
    <row r="162" s="116" customFormat="1" ht="12" customHeight="1"/>
    <row r="163" s="116" customFormat="1" ht="12" customHeight="1"/>
    <row r="164" s="116" customFormat="1" ht="12" customHeight="1"/>
    <row r="165" s="116" customFormat="1" ht="12" customHeight="1"/>
    <row r="166" s="116" customFormat="1" ht="12" customHeight="1"/>
    <row r="167" s="116" customFormat="1" ht="12" customHeight="1"/>
    <row r="168" s="116" customFormat="1" ht="12" customHeight="1"/>
    <row r="169" s="116" customFormat="1" ht="12" customHeight="1"/>
    <row r="170" s="116" customFormat="1" ht="12" customHeight="1"/>
    <row r="171" s="116" customFormat="1" ht="12" customHeight="1"/>
    <row r="172" s="116" customFormat="1" ht="12" customHeight="1"/>
    <row r="173" s="116" customFormat="1" ht="12" customHeight="1"/>
    <row r="174" s="116" customFormat="1" ht="12" customHeight="1"/>
    <row r="175" s="116" customFormat="1" ht="12" customHeight="1"/>
    <row r="176" s="116" customFormat="1" ht="12" customHeight="1"/>
    <row r="177" s="116" customFormat="1" ht="12" customHeight="1"/>
    <row r="178" s="116" customFormat="1" ht="12" customHeight="1"/>
    <row r="179" s="116" customFormat="1" ht="12" customHeight="1"/>
    <row r="180" s="116" customFormat="1" ht="12" customHeight="1"/>
    <row r="181" s="116" customFormat="1" ht="12" customHeight="1"/>
    <row r="182" s="116" customFormat="1" ht="12" customHeight="1"/>
    <row r="183" s="116" customFormat="1" ht="12" customHeight="1"/>
    <row r="184" s="116" customFormat="1" ht="12" customHeight="1"/>
    <row r="185" s="116" customFormat="1" ht="12" customHeight="1"/>
    <row r="186" s="116" customFormat="1" ht="12" customHeight="1"/>
    <row r="187" s="116" customFormat="1" ht="12" customHeight="1"/>
    <row r="188" s="116" customFormat="1" ht="12" customHeight="1"/>
    <row r="189" s="116" customFormat="1" ht="12" customHeight="1"/>
    <row r="190" s="116" customFormat="1" ht="12" customHeight="1"/>
    <row r="191" s="116" customFormat="1" ht="12" customHeight="1"/>
    <row r="192" s="116" customFormat="1" ht="12" customHeight="1"/>
    <row r="193" s="116" customFormat="1" ht="12" customHeight="1"/>
    <row r="194" s="116" customFormat="1" ht="12" customHeight="1"/>
    <row r="195" s="116" customFormat="1" ht="12" customHeight="1"/>
    <row r="196" s="116" customFormat="1" ht="12" customHeight="1"/>
    <row r="197" s="116" customFormat="1" ht="12" customHeight="1"/>
    <row r="198" s="116" customFormat="1" ht="12" customHeight="1"/>
    <row r="199" s="116" customFormat="1" ht="12" customHeight="1"/>
    <row r="200" s="116" customFormat="1" ht="12" customHeight="1"/>
    <row r="201" s="116" customFormat="1" ht="12" customHeight="1"/>
    <row r="202" s="116" customFormat="1" ht="12" customHeight="1"/>
    <row r="203" s="116" customFormat="1" ht="12" customHeight="1"/>
    <row r="204" s="116" customFormat="1" ht="12" customHeight="1"/>
    <row r="205" s="116" customFormat="1" ht="12" customHeight="1"/>
    <row r="206" s="116" customFormat="1" ht="12" customHeight="1"/>
    <row r="207" s="116" customFormat="1" ht="12" customHeight="1"/>
    <row r="208" s="116" customFormat="1" ht="12" customHeight="1"/>
    <row r="209" s="116" customFormat="1" ht="12" customHeight="1"/>
    <row r="210" s="116" customFormat="1" ht="12" customHeight="1"/>
    <row r="211" s="116" customFormat="1" ht="12" customHeight="1"/>
    <row r="212" s="116" customFormat="1" ht="12" customHeight="1"/>
    <row r="213" s="116" customFormat="1" ht="12" customHeight="1"/>
    <row r="214" s="116" customFormat="1" ht="12" customHeight="1"/>
    <row r="215" s="116" customFormat="1" ht="12" customHeight="1"/>
    <row r="216" s="116" customFormat="1" ht="12" customHeight="1"/>
    <row r="217" s="116" customFormat="1" ht="12" customHeight="1"/>
    <row r="218" s="116" customFormat="1" ht="12" customHeight="1"/>
    <row r="219" s="116" customFormat="1" ht="12" customHeight="1"/>
    <row r="220" s="116" customFormat="1" ht="12" customHeight="1"/>
    <row r="221" s="116" customFormat="1" ht="12" customHeight="1"/>
    <row r="222" s="116" customFormat="1" ht="12" customHeight="1"/>
    <row r="223" s="116" customFormat="1" ht="12" customHeight="1"/>
    <row r="224" s="116" customFormat="1" ht="12" customHeight="1"/>
    <row r="225" s="116" customFormat="1" ht="12" customHeight="1"/>
    <row r="226" s="116" customFormat="1" ht="12" customHeight="1"/>
    <row r="227" s="116" customFormat="1" ht="12" customHeight="1"/>
    <row r="228" s="116" customFormat="1" ht="12" customHeight="1"/>
    <row r="229" s="116" customFormat="1" ht="12" customHeight="1"/>
    <row r="230" s="116" customFormat="1" ht="12" customHeight="1"/>
    <row r="231" s="116" customFormat="1" ht="12" customHeight="1"/>
    <row r="232" s="116" customFormat="1" ht="12" customHeight="1"/>
    <row r="233" s="116" customFormat="1" ht="12" customHeight="1"/>
    <row r="234" s="116" customFormat="1" ht="12" customHeight="1"/>
    <row r="235" s="116" customFormat="1" ht="12" customHeight="1"/>
    <row r="236" s="116" customFormat="1" ht="12" customHeight="1"/>
    <row r="237" s="116" customFormat="1" ht="12" customHeight="1"/>
    <row r="238" s="116" customFormat="1" ht="12" customHeight="1"/>
    <row r="239" s="116" customFormat="1" ht="12" customHeight="1"/>
    <row r="240" s="116" customFormat="1" ht="12" customHeight="1"/>
    <row r="241" s="116" customFormat="1" ht="12" customHeight="1"/>
    <row r="242" s="116" customFormat="1" ht="12" customHeight="1"/>
    <row r="243" s="116" customFormat="1" ht="12" customHeight="1"/>
    <row r="244" s="116" customFormat="1" ht="12" customHeight="1"/>
    <row r="245" s="116" customFormat="1" ht="12" customHeight="1"/>
    <row r="246" s="116" customFormat="1" ht="12" customHeight="1"/>
    <row r="247" s="116" customFormat="1" ht="12" customHeight="1"/>
    <row r="248" s="116" customFormat="1" ht="12" customHeight="1"/>
    <row r="249" s="116" customFormat="1" ht="12" customHeight="1"/>
    <row r="250" s="116" customFormat="1" ht="12" customHeight="1"/>
    <row r="251" s="116" customFormat="1" ht="12" customHeight="1"/>
    <row r="252" s="116" customFormat="1" ht="12" customHeight="1"/>
    <row r="253" s="116" customFormat="1" ht="12" customHeight="1"/>
    <row r="254" s="116" customFormat="1" ht="12" customHeight="1"/>
    <row r="255" s="116" customFormat="1" ht="12" customHeight="1"/>
    <row r="256" s="116" customFormat="1" ht="12" customHeight="1"/>
    <row r="257" s="116" customFormat="1" ht="12" customHeight="1"/>
    <row r="258" s="116" customFormat="1" ht="12" customHeight="1"/>
    <row r="259" s="116" customFormat="1" ht="12" customHeight="1"/>
    <row r="260" s="116" customFormat="1" ht="12" customHeight="1"/>
    <row r="261" s="116" customFormat="1" ht="12" customHeight="1"/>
    <row r="262" s="116" customFormat="1" ht="12" customHeight="1"/>
    <row r="263" s="116" customFormat="1" ht="12" customHeight="1"/>
    <row r="264" s="116" customFormat="1" ht="12" customHeight="1"/>
    <row r="265" s="116" customFormat="1" ht="12" customHeight="1"/>
    <row r="266" s="116" customFormat="1" ht="12" customHeight="1"/>
    <row r="267" s="116" customFormat="1" ht="12" customHeight="1"/>
    <row r="268" s="116" customFormat="1" ht="12" customHeight="1"/>
    <row r="269" s="116" customFormat="1" ht="12" customHeight="1"/>
    <row r="270" s="116" customFormat="1" ht="12" customHeight="1"/>
    <row r="271" s="116" customFormat="1" ht="12" customHeight="1"/>
    <row r="272" s="116" customFormat="1" ht="12" customHeight="1"/>
    <row r="273" s="116" customFormat="1" ht="12" customHeight="1"/>
    <row r="274" s="116" customFormat="1" ht="12" customHeight="1"/>
    <row r="275" s="116" customFormat="1" ht="12" customHeight="1"/>
    <row r="276" s="116" customFormat="1" ht="12" customHeight="1"/>
    <row r="277" s="116" customFormat="1" ht="12" customHeight="1"/>
    <row r="278" s="116" customFormat="1" ht="12" customHeight="1"/>
    <row r="279" s="116" customFormat="1" ht="12" customHeight="1"/>
    <row r="280" s="116" customFormat="1" ht="12" customHeight="1"/>
    <row r="281" s="116" customFormat="1" ht="12" customHeight="1"/>
    <row r="282" s="116" customFormat="1" ht="12" customHeight="1"/>
    <row r="283" s="116" customFormat="1" ht="12" customHeight="1"/>
    <row r="284" s="116" customFormat="1" ht="12" customHeight="1"/>
    <row r="285" s="116" customFormat="1" ht="12" customHeight="1"/>
    <row r="286" s="116" customFormat="1" ht="12" customHeight="1"/>
    <row r="287" s="116" customFormat="1" ht="12" customHeight="1"/>
    <row r="288" s="116" customFormat="1" ht="12" customHeight="1"/>
    <row r="289" s="116" customFormat="1" ht="12" customHeight="1"/>
    <row r="290" s="116" customFormat="1" ht="12" customHeight="1"/>
    <row r="291" s="116" customFormat="1" ht="12" customHeight="1"/>
    <row r="292" s="116" customFormat="1" ht="12" customHeight="1"/>
    <row r="293" s="116" customFormat="1" ht="12" customHeight="1"/>
    <row r="294" s="116" customFormat="1" ht="12" customHeight="1"/>
    <row r="295" s="116" customFormat="1" ht="12" customHeight="1"/>
    <row r="296" s="116" customFormat="1" ht="12" customHeight="1"/>
    <row r="297" s="116" customFormat="1" ht="12" customHeight="1"/>
    <row r="298" s="116" customFormat="1" ht="12" customHeight="1"/>
    <row r="299" s="116" customFormat="1" ht="12" customHeight="1"/>
    <row r="300" s="116" customFormat="1" ht="12" customHeight="1"/>
    <row r="301" s="116" customFormat="1" ht="12" customHeight="1"/>
    <row r="302" s="116" customFormat="1" ht="12" customHeight="1"/>
    <row r="303" s="116" customFormat="1" ht="12" customHeight="1"/>
    <row r="304" s="116" customFormat="1" ht="12" customHeight="1"/>
    <row r="305" s="116" customFormat="1" ht="12" customHeight="1"/>
    <row r="306" s="116" customFormat="1" ht="12" customHeight="1"/>
    <row r="307" s="116" customFormat="1" ht="12" customHeight="1"/>
    <row r="308" s="116" customFormat="1" ht="12" customHeight="1"/>
    <row r="309" s="116" customFormat="1" ht="12" customHeight="1"/>
    <row r="310" s="116" customFormat="1" ht="12" customHeight="1"/>
    <row r="311" s="116" customFormat="1" ht="12" customHeight="1"/>
    <row r="312" s="116" customFormat="1" ht="12" customHeight="1"/>
    <row r="313" s="116" customFormat="1" ht="12" customHeight="1"/>
    <row r="314" s="116" customFormat="1" ht="12" customHeight="1"/>
    <row r="315" s="116" customFormat="1" ht="12" customHeight="1"/>
    <row r="316" s="116" customFormat="1" ht="12" customHeight="1"/>
    <row r="317" s="116" customFormat="1" ht="12" customHeight="1"/>
    <row r="318" s="116" customFormat="1" ht="12" customHeight="1"/>
    <row r="319" s="116" customFormat="1" ht="12" customHeight="1"/>
    <row r="320" s="116" customFormat="1" ht="12" customHeight="1"/>
    <row r="321" s="116" customFormat="1" ht="12" customHeight="1"/>
    <row r="322" s="116" customFormat="1" ht="12" customHeight="1"/>
    <row r="323" s="116" customFormat="1" ht="12" customHeight="1"/>
    <row r="324" s="116" customFormat="1" ht="12" customHeight="1"/>
    <row r="325" s="116" customFormat="1" ht="12" customHeight="1"/>
    <row r="326" s="116" customFormat="1" ht="12" customHeight="1"/>
    <row r="327" s="116" customFormat="1" ht="12" customHeight="1"/>
    <row r="328" s="116" customFormat="1" ht="12" customHeight="1"/>
    <row r="329" s="116" customFormat="1" ht="12" customHeight="1"/>
    <row r="330" s="116" customFormat="1" ht="12" customHeight="1"/>
    <row r="331" s="116" customFormat="1" ht="12" customHeight="1"/>
    <row r="332" s="116" customFormat="1" ht="12" customHeight="1"/>
    <row r="333" s="116" customFormat="1" ht="12" customHeight="1"/>
    <row r="334" s="116" customFormat="1" ht="12" customHeight="1"/>
    <row r="335" s="116" customFormat="1" ht="12" customHeight="1"/>
    <row r="336" s="116" customFormat="1" ht="12" customHeight="1"/>
    <row r="337" s="116" customFormat="1" ht="12" customHeight="1"/>
    <row r="338" s="116" customFormat="1" ht="12" customHeight="1"/>
    <row r="339" s="116" customFormat="1" ht="12" customHeight="1"/>
    <row r="340" s="116" customFormat="1" ht="12" customHeight="1"/>
    <row r="341" s="116" customFormat="1" ht="12" customHeight="1"/>
    <row r="342" s="116" customFormat="1" ht="12" customHeight="1"/>
    <row r="343" s="116" customFormat="1" ht="12" customHeight="1"/>
    <row r="344" s="116" customFormat="1" ht="12" customHeight="1"/>
    <row r="345" s="116" customFormat="1" ht="12" customHeight="1"/>
    <row r="346" s="116" customFormat="1" ht="12" customHeight="1"/>
    <row r="347" s="116" customFormat="1" ht="12" customHeight="1"/>
    <row r="348" s="116" customFormat="1" ht="12" customHeight="1"/>
    <row r="349" s="116" customFormat="1" ht="12" customHeight="1"/>
    <row r="350" s="116" customFormat="1" ht="12" customHeight="1"/>
    <row r="351" s="116" customFormat="1" ht="12" customHeight="1"/>
    <row r="352" s="116" customFormat="1" ht="12" customHeight="1"/>
    <row r="353" s="116" customFormat="1" ht="12" customHeight="1"/>
    <row r="354" s="116" customFormat="1" ht="12" customHeight="1"/>
    <row r="355" s="116" customFormat="1" ht="12" customHeight="1"/>
    <row r="356" s="116" customFormat="1" ht="12" customHeight="1"/>
    <row r="357" s="116" customFormat="1" ht="12" customHeight="1"/>
    <row r="358" s="116" customFormat="1" ht="12" customHeight="1"/>
    <row r="359" s="116" customFormat="1" ht="12" customHeight="1"/>
    <row r="360" s="116" customFormat="1" ht="12" customHeight="1"/>
    <row r="361" s="116" customFormat="1" ht="12" customHeight="1"/>
    <row r="362" s="116" customFormat="1" ht="12" customHeight="1"/>
    <row r="363" s="116" customFormat="1" ht="12" customHeight="1"/>
    <row r="364" s="116" customFormat="1" ht="12" customHeight="1"/>
    <row r="365" s="116" customFormat="1" ht="12" customHeight="1"/>
    <row r="366" s="116" customFormat="1" ht="12" customHeight="1"/>
    <row r="367" s="116" customFormat="1" ht="12" customHeight="1"/>
    <row r="368" s="116" customFormat="1" ht="12" customHeight="1"/>
    <row r="369" s="116" customFormat="1" ht="12" customHeight="1"/>
    <row r="370" s="116" customFormat="1" ht="12" customHeight="1"/>
    <row r="371" s="116" customFormat="1" ht="12" customHeight="1"/>
    <row r="372" s="116" customFormat="1" ht="12" customHeight="1"/>
    <row r="373" s="116" customFormat="1" ht="12" customHeight="1"/>
    <row r="374" s="116" customFormat="1" ht="12" customHeight="1"/>
    <row r="375" s="116" customFormat="1" ht="12" customHeight="1"/>
    <row r="376" s="116" customFormat="1" ht="12" customHeight="1"/>
    <row r="377" s="116" customFormat="1" ht="12" customHeight="1"/>
    <row r="378" s="116" customFormat="1" ht="12" customHeight="1"/>
    <row r="379" s="116" customFormat="1" ht="12" customHeight="1"/>
    <row r="380" s="116" customFormat="1" ht="12" customHeight="1"/>
    <row r="381" s="116" customFormat="1" ht="12" customHeight="1"/>
    <row r="382" s="116" customFormat="1" ht="12" customHeight="1"/>
    <row r="383" s="116" customFormat="1" ht="12" customHeight="1"/>
    <row r="384" s="116" customFormat="1" ht="12" customHeight="1"/>
    <row r="385" s="116" customFormat="1" ht="12" customHeight="1"/>
    <row r="386" s="116" customFormat="1" ht="12" customHeight="1"/>
    <row r="387" s="116" customFormat="1" ht="12" customHeight="1"/>
    <row r="388" s="116" customFormat="1" ht="12" customHeight="1"/>
    <row r="389" s="116" customFormat="1" ht="12" customHeight="1"/>
    <row r="390" s="116" customFormat="1" ht="12" customHeight="1"/>
    <row r="391" s="116" customFormat="1" ht="12" customHeight="1"/>
    <row r="392" s="116" customFormat="1" ht="12" customHeight="1"/>
    <row r="393" s="116" customFormat="1" ht="12" customHeight="1"/>
    <row r="394" s="116" customFormat="1" ht="12" customHeight="1"/>
    <row r="395" s="116" customFormat="1" ht="12" customHeight="1"/>
    <row r="396" s="116" customFormat="1" ht="12" customHeight="1"/>
    <row r="397" s="116" customFormat="1" ht="12" customHeight="1"/>
    <row r="398" s="116" customFormat="1" ht="12" customHeight="1"/>
    <row r="399" s="116" customFormat="1" ht="12" customHeight="1"/>
    <row r="400" s="116" customFormat="1" ht="12" customHeight="1"/>
    <row r="401" s="116" customFormat="1" ht="12" customHeight="1"/>
    <row r="402" s="116" customFormat="1" ht="12" customHeight="1"/>
    <row r="403" s="116" customFormat="1" ht="12" customHeight="1"/>
    <row r="404" s="116" customFormat="1" ht="12" customHeight="1"/>
    <row r="405" s="116" customFormat="1" ht="12" customHeight="1"/>
    <row r="406" s="116" customFormat="1" ht="12" customHeight="1"/>
    <row r="407" s="116" customFormat="1" ht="12" customHeight="1"/>
    <row r="408" s="116" customFormat="1" ht="12" customHeight="1"/>
    <row r="409" s="116" customFormat="1" ht="12" customHeight="1"/>
    <row r="410" s="116" customFormat="1" ht="12" customHeight="1"/>
    <row r="411" s="116" customFormat="1" ht="12" customHeight="1"/>
    <row r="412" s="116" customFormat="1" ht="12" customHeight="1"/>
    <row r="413" s="116" customFormat="1" ht="12" customHeight="1"/>
    <row r="414" s="116" customFormat="1" ht="12" customHeight="1"/>
    <row r="415" s="116" customFormat="1" ht="12" customHeight="1"/>
    <row r="416" s="116" customFormat="1" ht="12" customHeight="1"/>
    <row r="417" s="116" customFormat="1" ht="12" customHeight="1"/>
    <row r="418" s="116" customFormat="1" ht="12" customHeight="1"/>
    <row r="419" s="116" customFormat="1" ht="12" customHeight="1"/>
    <row r="420" s="116" customFormat="1" ht="12" customHeight="1"/>
    <row r="421" s="116" customFormat="1" ht="12" customHeight="1"/>
    <row r="422" s="116" customFormat="1" ht="12" customHeight="1"/>
    <row r="423" s="116" customFormat="1" ht="12" customHeight="1"/>
    <row r="424" s="116" customFormat="1" ht="12" customHeight="1"/>
    <row r="425" s="116" customFormat="1" ht="12" customHeight="1"/>
    <row r="426" s="116" customFormat="1" ht="12" customHeight="1"/>
    <row r="427" s="116" customFormat="1" ht="12" customHeight="1"/>
    <row r="428" s="116" customFormat="1" ht="12" customHeight="1"/>
    <row r="429" s="116" customFormat="1" ht="12" customHeight="1"/>
    <row r="430" s="116" customFormat="1" ht="12" customHeight="1"/>
    <row r="431" s="116" customFormat="1" ht="12" customHeight="1"/>
    <row r="432" s="116" customFormat="1" ht="12" customHeight="1"/>
    <row r="433" s="116" customFormat="1" ht="12" customHeight="1"/>
    <row r="434" s="116" customFormat="1" ht="12" customHeight="1"/>
    <row r="435" s="116" customFormat="1" ht="12" customHeight="1"/>
    <row r="436" s="116" customFormat="1" ht="12" customHeight="1"/>
    <row r="437" s="116" customFormat="1" ht="12" customHeight="1"/>
    <row r="438" s="116" customFormat="1" ht="12" customHeight="1"/>
    <row r="439" s="116" customFormat="1" ht="12" customHeight="1"/>
    <row r="440" s="116" customFormat="1" ht="12" customHeight="1"/>
    <row r="441" s="116" customFormat="1" ht="12" customHeight="1"/>
    <row r="442" s="116" customFormat="1" ht="12" customHeight="1"/>
    <row r="443" s="116" customFormat="1" ht="12" customHeight="1"/>
    <row r="444" s="116" customFormat="1" ht="12" customHeight="1"/>
    <row r="445" s="116" customFormat="1" ht="12" customHeight="1"/>
    <row r="446" s="116" customFormat="1" ht="12" customHeight="1"/>
    <row r="447" s="116" customFormat="1" ht="12" customHeight="1"/>
    <row r="448" s="116" customFormat="1" ht="12" customHeight="1"/>
    <row r="449" s="116" customFormat="1" ht="12" customHeight="1"/>
    <row r="450" s="116" customFormat="1" ht="12" customHeight="1"/>
    <row r="451" s="116" customFormat="1" ht="12" customHeight="1"/>
    <row r="452" s="116" customFormat="1" ht="12" customHeight="1"/>
    <row r="453" s="116" customFormat="1" ht="12" customHeight="1"/>
    <row r="454" s="116" customFormat="1" ht="12" customHeight="1"/>
    <row r="455" s="116" customFormat="1" ht="12" customHeight="1"/>
    <row r="456" s="116" customFormat="1" ht="12" customHeight="1"/>
    <row r="457" s="116" customFormat="1" ht="12" customHeight="1"/>
    <row r="458" s="116" customFormat="1" ht="12" customHeight="1"/>
    <row r="459" s="116" customFormat="1" ht="12" customHeight="1"/>
    <row r="460" s="116" customFormat="1" ht="12" customHeight="1"/>
    <row r="461" s="116" customFormat="1" ht="12" customHeight="1"/>
    <row r="462" s="116" customFormat="1" ht="12" customHeight="1"/>
    <row r="463" s="116" customFormat="1" ht="12" customHeight="1"/>
    <row r="464" s="116" customFormat="1" ht="12" customHeight="1"/>
    <row r="465" s="116" customFormat="1" ht="12" customHeight="1"/>
    <row r="466" s="116" customFormat="1" ht="12" customHeight="1"/>
    <row r="467" s="116" customFormat="1" ht="12" customHeight="1"/>
    <row r="468" s="116" customFormat="1" ht="12" customHeight="1"/>
    <row r="469" s="116" customFormat="1" ht="12" customHeight="1"/>
    <row r="470" s="116" customFormat="1" ht="12" customHeight="1"/>
    <row r="471" s="116" customFormat="1" ht="12" customHeight="1"/>
    <row r="472" s="116" customFormat="1" ht="12" customHeight="1"/>
    <row r="473" s="116" customFormat="1" ht="12" customHeight="1"/>
    <row r="474" s="116" customFormat="1" ht="12" customHeight="1"/>
    <row r="475" s="116" customFormat="1" ht="12" customHeight="1"/>
    <row r="476" s="116" customFormat="1" ht="12" customHeight="1"/>
    <row r="477" s="116" customFormat="1" ht="12" customHeight="1"/>
    <row r="478" s="116" customFormat="1" ht="12" customHeight="1"/>
    <row r="479" s="116" customFormat="1" ht="12" customHeight="1"/>
    <row r="480" s="116" customFormat="1" ht="12" customHeight="1"/>
    <row r="481" s="116" customFormat="1" ht="12" customHeight="1"/>
    <row r="482" s="116" customFormat="1" ht="12" customHeight="1"/>
    <row r="483" s="116" customFormat="1" ht="12" customHeight="1"/>
    <row r="484" s="116" customFormat="1" ht="12" customHeight="1"/>
    <row r="485" s="116" customFormat="1" ht="12" customHeight="1"/>
    <row r="486" s="116" customFormat="1" ht="12" customHeight="1"/>
    <row r="487" s="116" customFormat="1" ht="12" customHeight="1"/>
    <row r="488" s="116" customFormat="1" ht="12" customHeight="1"/>
    <row r="489" s="116" customFormat="1" ht="12" customHeight="1"/>
    <row r="490" s="116" customFormat="1" ht="12" customHeight="1"/>
    <row r="491" s="116" customFormat="1" ht="12" customHeight="1"/>
    <row r="492" s="116" customFormat="1" ht="12" customHeight="1"/>
    <row r="493" s="116" customFormat="1" ht="12" customHeight="1"/>
    <row r="494" s="116" customFormat="1" ht="12" customHeight="1"/>
    <row r="495" s="116" customFormat="1" ht="12" customHeight="1"/>
    <row r="496" s="116" customFormat="1" ht="12" customHeight="1"/>
    <row r="497" s="116" customFormat="1" ht="12" customHeight="1"/>
    <row r="498" s="116" customFormat="1" ht="12" customHeight="1"/>
    <row r="499" s="116" customFormat="1" ht="12" customHeight="1"/>
    <row r="500" s="116" customFormat="1" ht="12" customHeight="1"/>
    <row r="501" s="116" customFormat="1" ht="12" customHeight="1"/>
    <row r="502" s="116" customFormat="1" ht="12" customHeight="1"/>
    <row r="503" s="116" customFormat="1" ht="12" customHeight="1"/>
    <row r="504" s="116" customFormat="1" ht="12" customHeight="1"/>
    <row r="505" s="116" customFormat="1" ht="12" customHeight="1"/>
    <row r="506" s="116" customFormat="1" ht="12" customHeight="1"/>
    <row r="507" s="116" customFormat="1" ht="12" customHeight="1"/>
    <row r="508" s="116" customFormat="1" ht="12" customHeight="1"/>
    <row r="509" s="116" customFormat="1" ht="12" customHeight="1"/>
    <row r="510" s="116" customFormat="1" ht="12" customHeight="1"/>
    <row r="511" s="116" customFormat="1" ht="12" customHeight="1"/>
    <row r="512" s="116" customFormat="1" ht="12" customHeight="1"/>
    <row r="513" s="116" customFormat="1" ht="12" customHeight="1"/>
    <row r="514" s="116" customFormat="1" ht="12" customHeight="1"/>
    <row r="515" s="116" customFormat="1" ht="12" customHeight="1"/>
    <row r="516" s="116" customFormat="1" ht="12" customHeight="1"/>
    <row r="517" s="116" customFormat="1" ht="12" customHeight="1"/>
    <row r="518" s="116" customFormat="1" ht="12" customHeight="1"/>
    <row r="519" s="116" customFormat="1" ht="12" customHeight="1"/>
    <row r="520" s="116" customFormat="1" ht="12" customHeight="1"/>
    <row r="521" s="116" customFormat="1" ht="12" customHeight="1"/>
    <row r="522" s="116" customFormat="1" ht="12" customHeight="1"/>
    <row r="523" s="116" customFormat="1" ht="12" customHeight="1"/>
    <row r="524" s="116" customFormat="1" ht="12" customHeight="1"/>
    <row r="525" s="116" customFormat="1" ht="12" customHeight="1"/>
    <row r="526" s="116" customFormat="1" ht="12" customHeight="1"/>
    <row r="527" s="116" customFormat="1" ht="12" customHeight="1"/>
    <row r="528" s="116" customFormat="1" ht="12" customHeight="1"/>
    <row r="529" s="116" customFormat="1" ht="12" customHeight="1"/>
    <row r="530" s="116" customFormat="1" ht="12" customHeight="1"/>
    <row r="531" s="116" customFormat="1" ht="12" customHeight="1"/>
    <row r="532" s="116" customFormat="1" ht="12" customHeight="1"/>
    <row r="533" s="116" customFormat="1" ht="12" customHeight="1"/>
    <row r="534" s="116" customFormat="1" ht="12" customHeight="1"/>
    <row r="535" s="116" customFormat="1" ht="12" customHeight="1"/>
    <row r="536" s="116" customFormat="1" ht="12" customHeight="1"/>
    <row r="537" s="116" customFormat="1" ht="12" customHeight="1"/>
    <row r="538" s="116" customFormat="1" ht="12" customHeight="1"/>
    <row r="539" s="116" customFormat="1" ht="12" customHeight="1"/>
    <row r="540" s="116" customFormat="1" ht="12" customHeight="1"/>
    <row r="541" s="116" customFormat="1" ht="12" customHeight="1"/>
    <row r="542" s="116" customFormat="1" ht="12" customHeight="1"/>
    <row r="543" s="116" customFormat="1" ht="12" customHeight="1"/>
    <row r="544" s="116" customFormat="1" ht="12" customHeight="1"/>
    <row r="545" s="116" customFormat="1" ht="12" customHeight="1"/>
    <row r="546" s="116" customFormat="1" ht="12" customHeight="1"/>
    <row r="547" s="116" customFormat="1" ht="12" customHeight="1"/>
    <row r="548" s="116" customFormat="1" ht="12" customHeight="1"/>
    <row r="549" s="116" customFormat="1" ht="12" customHeight="1"/>
    <row r="550" s="116" customFormat="1" ht="12" customHeight="1"/>
    <row r="551" s="116" customFormat="1" ht="12" customHeight="1"/>
    <row r="552" s="116" customFormat="1" ht="12" customHeight="1"/>
    <row r="553" s="116" customFormat="1" ht="12" customHeight="1"/>
    <row r="554" s="116" customFormat="1" ht="12" customHeight="1"/>
    <row r="555" s="116" customFormat="1" ht="12" customHeight="1"/>
    <row r="556" s="116" customFormat="1" ht="12" customHeight="1"/>
    <row r="557" s="116" customFormat="1" ht="12" customHeight="1"/>
    <row r="558" s="116" customFormat="1" ht="12" customHeight="1"/>
    <row r="559" s="116" customFormat="1" ht="12" customHeight="1"/>
    <row r="560" s="116" customFormat="1" ht="12" customHeight="1"/>
    <row r="561" s="116" customFormat="1" ht="12" customHeight="1"/>
    <row r="562" s="116" customFormat="1" ht="12" customHeight="1"/>
    <row r="563" s="116" customFormat="1" ht="12" customHeight="1"/>
    <row r="564" s="116" customFormat="1" ht="12" customHeight="1"/>
    <row r="565" s="116" customFormat="1" ht="12" customHeight="1"/>
    <row r="566" s="116" customFormat="1" ht="12" customHeight="1"/>
    <row r="567" s="116" customFormat="1" ht="12" customHeight="1"/>
    <row r="568" s="116" customFormat="1" ht="12" customHeight="1"/>
    <row r="569" s="116" customFormat="1" ht="12" customHeight="1"/>
    <row r="570" s="116" customFormat="1" ht="12" customHeight="1"/>
    <row r="571" s="116" customFormat="1" ht="12" customHeight="1"/>
    <row r="572" s="116" customFormat="1" ht="12" customHeight="1"/>
    <row r="573" s="116" customFormat="1" ht="12" customHeight="1"/>
    <row r="574" s="116" customFormat="1" ht="12" customHeight="1"/>
    <row r="575" s="116" customFormat="1" ht="12" customHeight="1"/>
    <row r="576" s="116" customFormat="1" ht="12" customHeight="1"/>
    <row r="577" s="116" customFormat="1" ht="12" customHeight="1"/>
    <row r="578" s="116" customFormat="1" ht="12" customHeight="1"/>
    <row r="579" s="116" customFormat="1" ht="12" customHeight="1"/>
    <row r="580" s="116" customFormat="1" ht="12" customHeight="1"/>
    <row r="581" s="116" customFormat="1" ht="12" customHeight="1"/>
    <row r="582" s="116" customFormat="1" ht="12" customHeight="1"/>
    <row r="583" s="116" customFormat="1" ht="12" customHeight="1"/>
    <row r="584" s="116" customFormat="1" ht="12" customHeight="1"/>
    <row r="585" s="116" customFormat="1" ht="12" customHeight="1"/>
    <row r="586" s="116" customFormat="1" ht="12" customHeight="1"/>
    <row r="587" s="116" customFormat="1" ht="12" customHeight="1"/>
    <row r="588" s="116" customFormat="1" ht="12" customHeight="1"/>
    <row r="589" s="116" customFormat="1" ht="12" customHeight="1"/>
    <row r="590" s="116" customFormat="1" ht="12" customHeight="1"/>
    <row r="591" s="116" customFormat="1" ht="12" customHeight="1"/>
    <row r="592" s="116" customFormat="1" ht="12" customHeight="1"/>
    <row r="593" s="116" customFormat="1" ht="12" customHeight="1"/>
    <row r="594" s="116" customFormat="1" ht="12" customHeight="1"/>
    <row r="595" s="116" customFormat="1" ht="12" customHeight="1"/>
    <row r="596" s="116" customFormat="1" ht="12" customHeight="1"/>
    <row r="597" s="116" customFormat="1" ht="12" customHeight="1"/>
    <row r="598" s="116" customFormat="1" ht="12" customHeight="1"/>
    <row r="599" s="116" customFormat="1" ht="12" customHeight="1"/>
    <row r="600" s="116" customFormat="1" ht="12" customHeight="1"/>
    <row r="601" s="116" customFormat="1" ht="12" customHeight="1"/>
    <row r="602" s="116" customFormat="1" ht="12" customHeight="1"/>
    <row r="603" s="116" customFormat="1" ht="12" customHeight="1"/>
    <row r="604" s="116" customFormat="1" ht="12" customHeight="1"/>
  </sheetData>
  <mergeCells count="11">
    <mergeCell ref="A31:D31"/>
    <mergeCell ref="A37:D37"/>
    <mergeCell ref="A44:D44"/>
    <mergeCell ref="B28:D28"/>
    <mergeCell ref="C27:D27"/>
    <mergeCell ref="B1:D1"/>
    <mergeCell ref="B2:D2"/>
    <mergeCell ref="C4:D4"/>
    <mergeCell ref="A7:B7"/>
    <mergeCell ref="B3:D3"/>
    <mergeCell ref="A5:D6"/>
  </mergeCells>
  <pageMargins left="0.31496062992125984" right="0.31496062992125984" top="0.35433070866141736" bottom="0.35433070866141736" header="0.31496062992125984" footer="0.31496062992125984"/>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workbookViewId="0">
      <selection activeCell="D9" sqref="D9"/>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35" t="s">
        <v>1016</v>
      </c>
      <c r="B1" s="736"/>
      <c r="C1" s="737"/>
    </row>
    <row r="2" spans="1:3" ht="12">
      <c r="A2" s="738" t="s">
        <v>446</v>
      </c>
      <c r="B2" s="739"/>
      <c r="C2" s="740"/>
    </row>
    <row r="3" spans="1:3" ht="15.75" customHeight="1" thickBot="1">
      <c r="A3" s="731" t="s">
        <v>419</v>
      </c>
      <c r="B3" s="732"/>
      <c r="C3" s="733"/>
    </row>
    <row r="4" spans="1:3" ht="15.75" customHeight="1" thickBot="1">
      <c r="A4" s="731" t="s">
        <v>1015</v>
      </c>
      <c r="B4" s="732"/>
      <c r="C4" s="733"/>
    </row>
    <row r="5" spans="1:3">
      <c r="A5" s="741" t="s">
        <v>420</v>
      </c>
      <c r="B5" s="783" t="s">
        <v>421</v>
      </c>
      <c r="C5" s="784"/>
    </row>
    <row r="6" spans="1:3" ht="23.4" thickBot="1">
      <c r="A6" s="742"/>
      <c r="B6" s="261" t="s">
        <v>422</v>
      </c>
      <c r="C6" s="262" t="s">
        <v>360</v>
      </c>
    </row>
    <row r="7" spans="1:3">
      <c r="A7" s="276"/>
      <c r="B7" s="276"/>
      <c r="C7" s="276"/>
    </row>
    <row r="8" spans="1:3">
      <c r="A8" s="264"/>
      <c r="B8" s="264"/>
      <c r="C8" s="264"/>
    </row>
    <row r="9" spans="1:3">
      <c r="A9" s="264"/>
      <c r="B9" s="264"/>
      <c r="C9" s="264"/>
    </row>
    <row r="10" spans="1:3">
      <c r="A10" s="264"/>
      <c r="B10" s="264"/>
      <c r="C10" s="264"/>
    </row>
    <row r="11" spans="1:3">
      <c r="A11" s="264"/>
      <c r="B11" s="264"/>
      <c r="C11" s="264"/>
    </row>
    <row r="12" spans="1:3">
      <c r="A12" s="264"/>
      <c r="B12" s="264"/>
      <c r="C12" s="264"/>
    </row>
    <row r="13" spans="1:3">
      <c r="A13" s="264"/>
      <c r="B13" s="264"/>
      <c r="C13" s="264"/>
    </row>
    <row r="14" spans="1:3">
      <c r="A14" s="264"/>
      <c r="B14" s="264"/>
      <c r="C14" s="264"/>
    </row>
    <row r="15" spans="1:3">
      <c r="A15" s="264"/>
      <c r="B15" s="264"/>
      <c r="C15" s="264"/>
    </row>
    <row r="16" spans="1:3">
      <c r="A16" s="265"/>
      <c r="B16" s="265"/>
      <c r="C16" s="265"/>
    </row>
    <row r="17" spans="1:8">
      <c r="A17" s="265"/>
      <c r="B17" s="265"/>
      <c r="C17" s="265"/>
    </row>
    <row r="18" spans="1:8">
      <c r="A18" s="265"/>
      <c r="B18" s="265"/>
      <c r="C18" s="265"/>
    </row>
    <row r="19" spans="1:8">
      <c r="A19" s="92"/>
      <c r="B19" s="92"/>
      <c r="C19" s="92"/>
    </row>
    <row r="20" spans="1:8">
      <c r="A20" s="92"/>
      <c r="B20" s="92"/>
      <c r="C20" s="92"/>
    </row>
    <row r="21" spans="1:8" ht="30" customHeight="1">
      <c r="A21" s="706" t="s">
        <v>78</v>
      </c>
      <c r="B21" s="706"/>
      <c r="C21" s="706"/>
      <c r="D21" s="288"/>
      <c r="E21" s="288"/>
      <c r="F21" s="288"/>
      <c r="G21" s="288"/>
      <c r="H21" s="288"/>
    </row>
    <row r="22" spans="1:8">
      <c r="A22" s="289"/>
      <c r="B22" s="289"/>
      <c r="C22" s="289"/>
      <c r="D22" s="289"/>
      <c r="E22" s="289"/>
      <c r="F22" s="289"/>
      <c r="G22" s="289"/>
      <c r="H22" s="289"/>
    </row>
    <row r="23" spans="1:8">
      <c r="A23" s="497"/>
      <c r="B23" s="497"/>
      <c r="C23" s="497"/>
      <c r="D23" s="497"/>
      <c r="E23" s="497"/>
      <c r="F23" s="497"/>
      <c r="G23" s="497"/>
      <c r="H23" s="497"/>
    </row>
    <row r="24" spans="1:8">
      <c r="A24" s="497"/>
      <c r="B24" s="497"/>
      <c r="C24" s="497"/>
      <c r="D24" s="497"/>
      <c r="E24" s="497"/>
      <c r="F24" s="497"/>
      <c r="G24" s="497"/>
      <c r="H24" s="497"/>
    </row>
    <row r="25" spans="1:8">
      <c r="A25" s="497"/>
      <c r="B25" s="497"/>
      <c r="C25" s="497"/>
      <c r="D25" s="497"/>
      <c r="E25" s="497"/>
      <c r="F25" s="497"/>
      <c r="G25" s="497"/>
      <c r="H25" s="497"/>
    </row>
    <row r="26" spans="1:8">
      <c r="A26" s="294"/>
      <c r="C26" s="294"/>
    </row>
    <row r="27" spans="1:8">
      <c r="A27" s="500" t="s">
        <v>977</v>
      </c>
      <c r="C27" s="500" t="s">
        <v>978</v>
      </c>
    </row>
    <row r="28" spans="1:8">
      <c r="A28" s="290"/>
      <c r="C28" s="290"/>
    </row>
    <row r="29" spans="1:8">
      <c r="A29" s="500"/>
      <c r="C29" s="500"/>
    </row>
    <row r="30" spans="1:8">
      <c r="A30" s="500"/>
      <c r="C30" s="500"/>
    </row>
    <row r="31" spans="1:8">
      <c r="A31" s="500"/>
      <c r="C31" s="500"/>
    </row>
    <row r="33" spans="1:3">
      <c r="A33" s="294"/>
      <c r="C33" s="294"/>
    </row>
    <row r="34" spans="1:3">
      <c r="A34" s="500" t="s">
        <v>989</v>
      </c>
      <c r="C34" s="500" t="s">
        <v>980</v>
      </c>
    </row>
    <row r="40" spans="1:3">
      <c r="A40" s="730" t="s">
        <v>990</v>
      </c>
      <c r="B40" s="730"/>
      <c r="C40" s="730"/>
    </row>
    <row r="41" spans="1:3">
      <c r="A41" s="611" t="s">
        <v>981</v>
      </c>
      <c r="B41" s="611"/>
      <c r="C41" s="611"/>
    </row>
  </sheetData>
  <mergeCells count="9">
    <mergeCell ref="A40:C40"/>
    <mergeCell ref="A41:C41"/>
    <mergeCell ref="A3:C3"/>
    <mergeCell ref="A21:C21"/>
    <mergeCell ref="A1:C1"/>
    <mergeCell ref="A2:C2"/>
    <mergeCell ref="A4:C4"/>
    <mergeCell ref="A5:A6"/>
    <mergeCell ref="B5:C5"/>
  </mergeCells>
  <pageMargins left="0.31496062992125984" right="0.31496062992125984" top="0.35433070866141736" bottom="0.35433070866141736" header="0.31496062992125984" footer="0.31496062992125984"/>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workbookViewId="0">
      <selection activeCell="E17" sqref="E17"/>
    </sheetView>
  </sheetViews>
  <sheetFormatPr baseColWidth="10" defaultRowHeight="14.4"/>
  <cols>
    <col min="1" max="1" width="41.109375" customWidth="1"/>
    <col min="2" max="2" width="21.33203125" customWidth="1"/>
    <col min="3" max="3" width="19.33203125" customWidth="1"/>
    <col min="4" max="4" width="22.109375" customWidth="1"/>
    <col min="5" max="5" width="18.109375" customWidth="1"/>
  </cols>
  <sheetData>
    <row r="1" spans="1:9">
      <c r="A1" s="735" t="s">
        <v>1016</v>
      </c>
      <c r="B1" s="736"/>
      <c r="C1" s="736"/>
      <c r="D1" s="736"/>
      <c r="E1" s="737"/>
    </row>
    <row r="2" spans="1:9">
      <c r="A2" s="738" t="s">
        <v>446</v>
      </c>
      <c r="B2" s="739"/>
      <c r="C2" s="739"/>
      <c r="D2" s="739"/>
      <c r="E2" s="740"/>
    </row>
    <row r="3" spans="1:9">
      <c r="A3" s="738" t="s">
        <v>423</v>
      </c>
      <c r="B3" s="739"/>
      <c r="C3" s="739"/>
      <c r="D3" s="739"/>
      <c r="E3" s="740"/>
    </row>
    <row r="4" spans="1:9">
      <c r="A4" s="738" t="s">
        <v>1015</v>
      </c>
      <c r="B4" s="739"/>
      <c r="C4" s="739"/>
      <c r="D4" s="739"/>
      <c r="E4" s="740"/>
    </row>
    <row r="5" spans="1:9">
      <c r="A5" s="297" t="s">
        <v>424</v>
      </c>
      <c r="B5" s="297" t="s">
        <v>425</v>
      </c>
      <c r="C5" s="787" t="s">
        <v>426</v>
      </c>
      <c r="D5" s="787"/>
      <c r="E5" s="297" t="s">
        <v>427</v>
      </c>
    </row>
    <row r="6" spans="1:9">
      <c r="A6" s="295"/>
      <c r="B6" s="295"/>
      <c r="C6" s="295" t="s">
        <v>428</v>
      </c>
      <c r="D6" s="295" t="s">
        <v>429</v>
      </c>
      <c r="E6" s="295"/>
    </row>
    <row r="7" spans="1:9">
      <c r="A7" s="296"/>
      <c r="B7" s="295"/>
      <c r="C7" s="341"/>
      <c r="D7" s="342"/>
      <c r="E7" s="338">
        <v>0</v>
      </c>
    </row>
    <row r="8" spans="1:9">
      <c r="A8" s="296"/>
      <c r="B8" s="296"/>
      <c r="C8" s="339"/>
      <c r="D8" s="296"/>
      <c r="E8" s="340"/>
    </row>
    <row r="9" spans="1:9">
      <c r="A9" s="296"/>
      <c r="B9" s="296"/>
      <c r="C9" s="339"/>
      <c r="D9" s="296"/>
      <c r="E9" s="340"/>
    </row>
    <row r="12" spans="1:9">
      <c r="A12" s="700" t="s">
        <v>78</v>
      </c>
      <c r="B12" s="700"/>
      <c r="C12" s="700"/>
      <c r="D12" s="700"/>
      <c r="E12" s="700"/>
      <c r="F12" s="700"/>
      <c r="G12" s="700"/>
      <c r="H12" s="700"/>
      <c r="I12" s="700"/>
    </row>
    <row r="17" spans="1:4">
      <c r="A17" s="785" t="s">
        <v>983</v>
      </c>
      <c r="B17" s="785"/>
      <c r="C17" s="785" t="s">
        <v>461</v>
      </c>
      <c r="D17" s="785"/>
    </row>
    <row r="18" spans="1:4">
      <c r="A18" s="785" t="s">
        <v>982</v>
      </c>
      <c r="B18" s="786"/>
      <c r="C18" s="785" t="s">
        <v>978</v>
      </c>
      <c r="D18" s="785"/>
    </row>
    <row r="19" spans="1:4">
      <c r="A19" s="267"/>
      <c r="B19" s="267"/>
      <c r="C19" s="267"/>
    </row>
    <row r="20" spans="1:4">
      <c r="A20" s="91"/>
      <c r="B20" s="91"/>
      <c r="C20" s="91"/>
    </row>
    <row r="21" spans="1:4">
      <c r="A21" s="91"/>
      <c r="B21" s="91"/>
      <c r="C21" s="91"/>
    </row>
    <row r="23" spans="1:4">
      <c r="A23" s="785" t="s">
        <v>985</v>
      </c>
      <c r="B23" s="785"/>
      <c r="C23" s="785" t="s">
        <v>462</v>
      </c>
      <c r="D23" s="785"/>
    </row>
    <row r="24" spans="1:4">
      <c r="A24" s="785" t="s">
        <v>984</v>
      </c>
      <c r="B24" s="785"/>
      <c r="C24" s="785" t="s">
        <v>980</v>
      </c>
      <c r="D24" s="785"/>
    </row>
    <row r="30" spans="1:4">
      <c r="B30" s="785" t="s">
        <v>986</v>
      </c>
      <c r="C30" s="785"/>
    </row>
    <row r="31" spans="1:4">
      <c r="B31" s="785" t="s">
        <v>981</v>
      </c>
      <c r="C31" s="785"/>
    </row>
  </sheetData>
  <mergeCells count="16">
    <mergeCell ref="C5:D5"/>
    <mergeCell ref="A1:E1"/>
    <mergeCell ref="A4:E4"/>
    <mergeCell ref="A12:I12"/>
    <mergeCell ref="A2:E2"/>
    <mergeCell ref="A3:E3"/>
    <mergeCell ref="B31:C31"/>
    <mergeCell ref="C18:D18"/>
    <mergeCell ref="C23:D23"/>
    <mergeCell ref="C24:D24"/>
    <mergeCell ref="C17:D17"/>
    <mergeCell ref="A18:B18"/>
    <mergeCell ref="A17:B17"/>
    <mergeCell ref="A23:B23"/>
    <mergeCell ref="A24:B24"/>
    <mergeCell ref="B30:C30"/>
  </mergeCells>
  <pageMargins left="0.70866141732283472" right="0.70866141732283472"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B13" sqref="B13:C13"/>
    </sheetView>
  </sheetViews>
  <sheetFormatPr baseColWidth="10" defaultColWidth="11.44140625" defaultRowHeight="11.4"/>
  <cols>
    <col min="1" max="1" width="57.109375" style="91" customWidth="1"/>
    <col min="2" max="2" width="19.88671875" style="91" customWidth="1"/>
    <col min="3" max="3" width="37.5546875" style="91" customWidth="1"/>
    <col min="4" max="16384" width="11.44140625" style="91"/>
  </cols>
  <sheetData>
    <row r="1" spans="1:3" ht="12">
      <c r="A1" s="735" t="s">
        <v>1016</v>
      </c>
      <c r="B1" s="736"/>
      <c r="C1" s="737"/>
    </row>
    <row r="2" spans="1:3" ht="12">
      <c r="A2" s="738" t="s">
        <v>446</v>
      </c>
      <c r="B2" s="739"/>
      <c r="C2" s="740"/>
    </row>
    <row r="3" spans="1:3" ht="15.75" customHeight="1" thickBot="1">
      <c r="A3" s="731" t="s">
        <v>430</v>
      </c>
      <c r="B3" s="732"/>
      <c r="C3" s="733"/>
    </row>
    <row r="4" spans="1:3" ht="15.75" customHeight="1" thickBot="1">
      <c r="A4" s="731" t="s">
        <v>1015</v>
      </c>
      <c r="B4" s="732"/>
      <c r="C4" s="733"/>
    </row>
    <row r="5" spans="1:3" ht="12" customHeight="1">
      <c r="A5" s="788" t="s">
        <v>431</v>
      </c>
      <c r="B5" s="754" t="s">
        <v>432</v>
      </c>
      <c r="C5" s="751"/>
    </row>
    <row r="6" spans="1:3" ht="15.75" customHeight="1" thickBot="1">
      <c r="A6" s="789"/>
      <c r="B6" s="755"/>
      <c r="C6" s="753"/>
    </row>
    <row r="7" spans="1:3" ht="15" customHeight="1">
      <c r="A7" s="263"/>
      <c r="B7" s="783"/>
      <c r="C7" s="783"/>
    </row>
    <row r="8" spans="1:3">
      <c r="A8" s="264"/>
      <c r="B8" s="790"/>
      <c r="C8" s="790"/>
    </row>
    <row r="9" spans="1:3">
      <c r="A9" s="264"/>
      <c r="B9" s="790"/>
      <c r="C9" s="790"/>
    </row>
    <row r="10" spans="1:3">
      <c r="A10" s="264"/>
      <c r="B10" s="790"/>
      <c r="C10" s="790"/>
    </row>
    <row r="11" spans="1:3">
      <c r="A11" s="264"/>
      <c r="B11" s="790"/>
      <c r="C11" s="790"/>
    </row>
    <row r="12" spans="1:3">
      <c r="A12" s="264"/>
      <c r="B12" s="790"/>
      <c r="C12" s="790"/>
    </row>
    <row r="13" spans="1:3">
      <c r="A13" s="264"/>
      <c r="B13" s="790"/>
      <c r="C13" s="790"/>
    </row>
    <row r="14" spans="1:3">
      <c r="A14" s="264"/>
      <c r="B14" s="790"/>
      <c r="C14" s="790"/>
    </row>
    <row r="15" spans="1:3">
      <c r="A15" s="264"/>
      <c r="B15" s="790"/>
      <c r="C15" s="790"/>
    </row>
    <row r="16" spans="1:3">
      <c r="A16" s="265"/>
      <c r="B16" s="790"/>
      <c r="C16" s="790"/>
    </row>
    <row r="17" spans="1:3">
      <c r="A17" s="265"/>
      <c r="B17" s="790"/>
      <c r="C17" s="790"/>
    </row>
    <row r="18" spans="1:3">
      <c r="A18" s="265"/>
      <c r="B18" s="790"/>
      <c r="C18" s="790"/>
    </row>
    <row r="19" spans="1:3">
      <c r="A19" s="92"/>
      <c r="B19" s="92"/>
      <c r="C19" s="92"/>
    </row>
    <row r="20" spans="1:3">
      <c r="A20" s="700"/>
      <c r="B20" s="700"/>
      <c r="C20" s="700"/>
    </row>
    <row r="21" spans="1:3" ht="24" customHeight="1">
      <c r="A21" s="791" t="s">
        <v>78</v>
      </c>
      <c r="B21" s="791"/>
      <c r="C21" s="791"/>
    </row>
    <row r="25" spans="1:3">
      <c r="A25" s="91" t="s">
        <v>461</v>
      </c>
      <c r="B25" s="611" t="s">
        <v>570</v>
      </c>
      <c r="C25" s="611"/>
    </row>
    <row r="26" spans="1:3">
      <c r="A26" s="91" t="s">
        <v>987</v>
      </c>
      <c r="B26" s="611" t="s">
        <v>978</v>
      </c>
      <c r="C26" s="611"/>
    </row>
    <row r="28" spans="1:3">
      <c r="A28" s="611"/>
      <c r="B28" s="611"/>
      <c r="C28" s="611"/>
    </row>
    <row r="29" spans="1:3">
      <c r="A29" s="611"/>
      <c r="B29" s="611"/>
      <c r="C29" s="611"/>
    </row>
    <row r="30" spans="1:3">
      <c r="A30" s="611"/>
      <c r="B30" s="611"/>
      <c r="C30" s="611"/>
    </row>
    <row r="31" spans="1:3">
      <c r="A31" s="91" t="s">
        <v>461</v>
      </c>
      <c r="B31" s="611" t="s">
        <v>570</v>
      </c>
      <c r="C31" s="611"/>
    </row>
    <row r="32" spans="1:3">
      <c r="A32" s="91" t="s">
        <v>988</v>
      </c>
      <c r="B32" s="611" t="s">
        <v>980</v>
      </c>
      <c r="C32" s="611"/>
    </row>
    <row r="36" spans="1:3">
      <c r="A36" s="611" t="s">
        <v>461</v>
      </c>
      <c r="B36" s="611"/>
      <c r="C36" s="611"/>
    </row>
    <row r="37" spans="1:3">
      <c r="A37" s="611" t="s">
        <v>981</v>
      </c>
      <c r="B37" s="611"/>
      <c r="C37" s="611"/>
    </row>
    <row r="38" spans="1:3">
      <c r="A38" s="611"/>
      <c r="B38" s="611"/>
      <c r="C38" s="611"/>
    </row>
  </sheetData>
  <mergeCells count="30">
    <mergeCell ref="A21:C21"/>
    <mergeCell ref="A36:C36"/>
    <mergeCell ref="A37:C37"/>
    <mergeCell ref="A38:C38"/>
    <mergeCell ref="A29:C29"/>
    <mergeCell ref="A28:C28"/>
    <mergeCell ref="A30:C30"/>
    <mergeCell ref="B25:C25"/>
    <mergeCell ref="B26:C26"/>
    <mergeCell ref="B31:C31"/>
    <mergeCell ref="B32:C32"/>
    <mergeCell ref="B17:C17"/>
    <mergeCell ref="B18:C18"/>
    <mergeCell ref="A20:C20"/>
    <mergeCell ref="B12:C12"/>
    <mergeCell ref="B13:C13"/>
    <mergeCell ref="B14:C14"/>
    <mergeCell ref="B15:C15"/>
    <mergeCell ref="B16:C16"/>
    <mergeCell ref="B7:C7"/>
    <mergeCell ref="B8:C8"/>
    <mergeCell ref="B9:C9"/>
    <mergeCell ref="B10:C10"/>
    <mergeCell ref="B11:C11"/>
    <mergeCell ref="A1:C1"/>
    <mergeCell ref="A2:C2"/>
    <mergeCell ref="A4:C4"/>
    <mergeCell ref="A5:A6"/>
    <mergeCell ref="B5:C6"/>
    <mergeCell ref="A3:C3"/>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election activeCell="I33" sqref="I33"/>
    </sheetView>
  </sheetViews>
  <sheetFormatPr baseColWidth="10" defaultColWidth="11.44140625" defaultRowHeight="13.2"/>
  <cols>
    <col min="1" max="1" width="11.44140625" style="541"/>
    <col min="2" max="3" width="11.44140625" style="542"/>
    <col min="4" max="4" width="20.33203125" style="542" customWidth="1"/>
    <col min="5" max="5" width="11.44140625" style="541"/>
    <col min="6" max="6" width="23.88671875" style="541" customWidth="1"/>
    <col min="7" max="16384" width="11.44140625" style="541"/>
  </cols>
  <sheetData>
    <row r="1" spans="1:6">
      <c r="A1" s="668" t="s">
        <v>1016</v>
      </c>
      <c r="B1" s="669"/>
      <c r="C1" s="669"/>
      <c r="D1" s="669"/>
      <c r="E1" s="669"/>
      <c r="F1" s="669"/>
    </row>
    <row r="2" spans="1:6">
      <c r="A2" s="671" t="s">
        <v>446</v>
      </c>
      <c r="B2" s="672"/>
      <c r="C2" s="672"/>
      <c r="D2" s="672"/>
      <c r="E2" s="672"/>
      <c r="F2" s="672"/>
    </row>
    <row r="3" spans="1:6">
      <c r="A3" s="671" t="s">
        <v>1015</v>
      </c>
      <c r="B3" s="672"/>
      <c r="C3" s="672"/>
      <c r="D3" s="672"/>
      <c r="E3" s="672"/>
      <c r="F3" s="672"/>
    </row>
    <row r="4" spans="1:6">
      <c r="A4" s="671" t="s">
        <v>1201</v>
      </c>
      <c r="B4" s="672"/>
      <c r="C4" s="672"/>
      <c r="D4" s="672"/>
      <c r="E4" s="672"/>
      <c r="F4" s="672"/>
    </row>
    <row r="5" spans="1:6">
      <c r="A5" s="805" t="s">
        <v>1159</v>
      </c>
      <c r="B5" s="805"/>
      <c r="C5" s="805"/>
      <c r="D5" s="805"/>
      <c r="E5" s="805"/>
      <c r="F5" s="805"/>
    </row>
    <row r="6" spans="1:6" ht="13.8" thickBot="1"/>
    <row r="7" spans="1:6">
      <c r="A7" s="543" t="s">
        <v>1160</v>
      </c>
      <c r="B7" s="802" t="s">
        <v>1161</v>
      </c>
      <c r="C7" s="802"/>
      <c r="D7" s="802"/>
      <c r="E7" s="803" t="s">
        <v>1162</v>
      </c>
      <c r="F7" s="804"/>
    </row>
    <row r="8" spans="1:6">
      <c r="A8" s="544"/>
      <c r="B8" s="545"/>
      <c r="C8" s="546"/>
      <c r="D8" s="547"/>
      <c r="E8" s="548"/>
      <c r="F8" s="549"/>
    </row>
    <row r="9" spans="1:6">
      <c r="A9" s="550"/>
      <c r="B9" s="551"/>
      <c r="C9" s="552"/>
      <c r="D9" s="553"/>
      <c r="E9" s="554"/>
      <c r="F9" s="555"/>
    </row>
    <row r="10" spans="1:6">
      <c r="A10" s="556" t="s">
        <v>1163</v>
      </c>
      <c r="B10" s="792" t="s">
        <v>1164</v>
      </c>
      <c r="C10" s="793"/>
      <c r="D10" s="794"/>
      <c r="E10" s="795" t="s">
        <v>1165</v>
      </c>
      <c r="F10" s="796"/>
    </row>
    <row r="11" spans="1:6">
      <c r="A11" s="550"/>
      <c r="B11" s="551"/>
      <c r="C11" s="552"/>
      <c r="D11" s="553"/>
      <c r="E11" s="554"/>
      <c r="F11" s="555"/>
    </row>
    <row r="12" spans="1:6">
      <c r="A12" s="556" t="s">
        <v>1166</v>
      </c>
      <c r="B12" s="792" t="s">
        <v>1167</v>
      </c>
      <c r="C12" s="793"/>
      <c r="D12" s="794"/>
      <c r="E12" s="795" t="s">
        <v>1165</v>
      </c>
      <c r="F12" s="796"/>
    </row>
    <row r="13" spans="1:6">
      <c r="A13" s="550"/>
      <c r="B13" s="551"/>
      <c r="C13" s="552"/>
      <c r="D13" s="553"/>
      <c r="E13" s="554"/>
      <c r="F13" s="555"/>
    </row>
    <row r="14" spans="1:6">
      <c r="A14" s="556" t="s">
        <v>1168</v>
      </c>
      <c r="B14" s="792" t="s">
        <v>1169</v>
      </c>
      <c r="C14" s="793"/>
      <c r="D14" s="794"/>
      <c r="E14" s="795" t="s">
        <v>1170</v>
      </c>
      <c r="F14" s="796"/>
    </row>
    <row r="15" spans="1:6">
      <c r="A15" s="550"/>
      <c r="B15" s="551"/>
      <c r="C15" s="552"/>
      <c r="D15" s="553"/>
      <c r="E15" s="554"/>
      <c r="F15" s="555"/>
    </row>
    <row r="16" spans="1:6">
      <c r="A16" s="550"/>
      <c r="B16" s="551"/>
      <c r="C16" s="552"/>
      <c r="D16" s="553"/>
      <c r="E16" s="554"/>
      <c r="F16" s="555"/>
    </row>
    <row r="17" spans="1:6">
      <c r="A17" s="556" t="s">
        <v>1171</v>
      </c>
      <c r="B17" s="792" t="s">
        <v>1172</v>
      </c>
      <c r="C17" s="793"/>
      <c r="D17" s="794"/>
      <c r="E17" s="795" t="s">
        <v>1165</v>
      </c>
      <c r="F17" s="796"/>
    </row>
    <row r="18" spans="1:6">
      <c r="A18" s="550"/>
      <c r="B18" s="551"/>
      <c r="C18" s="552"/>
      <c r="D18" s="553"/>
      <c r="E18" s="554"/>
      <c r="F18" s="555"/>
    </row>
    <row r="19" spans="1:6">
      <c r="A19" s="556" t="s">
        <v>1173</v>
      </c>
      <c r="B19" s="792" t="s">
        <v>1174</v>
      </c>
      <c r="C19" s="793"/>
      <c r="D19" s="794"/>
      <c r="E19" s="795" t="s">
        <v>1170</v>
      </c>
      <c r="F19" s="796"/>
    </row>
    <row r="20" spans="1:6">
      <c r="A20" s="550"/>
      <c r="B20" s="551"/>
      <c r="C20" s="552"/>
      <c r="D20" s="553"/>
      <c r="E20" s="554"/>
      <c r="F20" s="555"/>
    </row>
    <row r="21" spans="1:6">
      <c r="A21" s="550"/>
      <c r="B21" s="551"/>
      <c r="C21" s="552"/>
      <c r="D21" s="553"/>
      <c r="E21" s="554"/>
      <c r="F21" s="555"/>
    </row>
    <row r="22" spans="1:6">
      <c r="A22" s="556" t="s">
        <v>1175</v>
      </c>
      <c r="B22" s="792" t="s">
        <v>1176</v>
      </c>
      <c r="C22" s="793"/>
      <c r="D22" s="794"/>
      <c r="E22" s="795" t="s">
        <v>1170</v>
      </c>
      <c r="F22" s="796"/>
    </row>
    <row r="23" spans="1:6">
      <c r="A23" s="550"/>
      <c r="B23" s="551"/>
      <c r="C23" s="552"/>
      <c r="D23" s="553"/>
      <c r="E23" s="554"/>
      <c r="F23" s="555"/>
    </row>
    <row r="24" spans="1:6">
      <c r="A24" s="550"/>
      <c r="B24" s="551"/>
      <c r="C24" s="552"/>
      <c r="D24" s="553"/>
      <c r="E24" s="554"/>
      <c r="F24" s="555"/>
    </row>
    <row r="25" spans="1:6">
      <c r="A25" s="556" t="s">
        <v>1177</v>
      </c>
      <c r="B25" s="792" t="s">
        <v>1178</v>
      </c>
      <c r="C25" s="793"/>
      <c r="D25" s="794"/>
      <c r="E25" s="795" t="s">
        <v>1170</v>
      </c>
      <c r="F25" s="796"/>
    </row>
    <row r="26" spans="1:6">
      <c r="A26" s="550"/>
      <c r="B26" s="551"/>
      <c r="C26" s="552"/>
      <c r="D26" s="553"/>
      <c r="E26" s="554"/>
      <c r="F26" s="555"/>
    </row>
    <row r="27" spans="1:6">
      <c r="A27" s="550"/>
      <c r="B27" s="551"/>
      <c r="C27" s="552"/>
      <c r="D27" s="553"/>
      <c r="E27" s="554"/>
      <c r="F27" s="555"/>
    </row>
    <row r="28" spans="1:6">
      <c r="A28" s="556" t="s">
        <v>1179</v>
      </c>
      <c r="B28" s="792" t="s">
        <v>1180</v>
      </c>
      <c r="C28" s="793"/>
      <c r="D28" s="794"/>
      <c r="E28" s="795" t="s">
        <v>1165</v>
      </c>
      <c r="F28" s="796"/>
    </row>
    <row r="29" spans="1:6">
      <c r="A29" s="550"/>
      <c r="B29" s="551"/>
      <c r="C29" s="552"/>
      <c r="D29" s="553"/>
      <c r="E29" s="554"/>
      <c r="F29" s="555"/>
    </row>
    <row r="30" spans="1:6">
      <c r="A30" s="556" t="s">
        <v>1181</v>
      </c>
      <c r="B30" s="792" t="s">
        <v>1182</v>
      </c>
      <c r="C30" s="793"/>
      <c r="D30" s="794"/>
      <c r="E30" s="795" t="s">
        <v>1165</v>
      </c>
      <c r="F30" s="796"/>
    </row>
    <row r="31" spans="1:6">
      <c r="A31" s="550"/>
      <c r="B31" s="551"/>
      <c r="C31" s="552"/>
      <c r="D31" s="553"/>
      <c r="E31" s="554"/>
      <c r="F31" s="555"/>
    </row>
    <row r="32" spans="1:6">
      <c r="A32" s="550"/>
      <c r="B32" s="551"/>
      <c r="C32" s="552"/>
      <c r="D32" s="553"/>
      <c r="E32" s="554"/>
      <c r="F32" s="555"/>
    </row>
    <row r="33" spans="1:6">
      <c r="A33" s="556" t="s">
        <v>1183</v>
      </c>
      <c r="B33" s="792" t="s">
        <v>1184</v>
      </c>
      <c r="C33" s="793"/>
      <c r="D33" s="794"/>
      <c r="E33" s="795" t="s">
        <v>1185</v>
      </c>
      <c r="F33" s="796"/>
    </row>
    <row r="34" spans="1:6">
      <c r="A34" s="550"/>
      <c r="B34" s="551"/>
      <c r="C34" s="552"/>
      <c r="D34" s="553"/>
      <c r="E34" s="554"/>
      <c r="F34" s="555"/>
    </row>
    <row r="35" spans="1:6">
      <c r="A35" s="556" t="s">
        <v>1186</v>
      </c>
      <c r="B35" s="792" t="s">
        <v>1187</v>
      </c>
      <c r="C35" s="793"/>
      <c r="D35" s="794"/>
      <c r="E35" s="795" t="s">
        <v>1165</v>
      </c>
      <c r="F35" s="796"/>
    </row>
    <row r="36" spans="1:6">
      <c r="A36" s="550"/>
      <c r="B36" s="551"/>
      <c r="C36" s="552"/>
      <c r="D36" s="553"/>
      <c r="E36" s="554"/>
      <c r="F36" s="555"/>
    </row>
    <row r="37" spans="1:6">
      <c r="A37" s="556" t="s">
        <v>1188</v>
      </c>
      <c r="B37" s="792" t="s">
        <v>1189</v>
      </c>
      <c r="C37" s="793"/>
      <c r="D37" s="794"/>
      <c r="E37" s="795" t="s">
        <v>1190</v>
      </c>
      <c r="F37" s="796"/>
    </row>
    <row r="38" spans="1:6">
      <c r="A38" s="550"/>
      <c r="B38" s="551"/>
      <c r="C38" s="552"/>
      <c r="D38" s="553"/>
      <c r="E38" s="554"/>
      <c r="F38" s="555"/>
    </row>
    <row r="39" spans="1:6">
      <c r="A39" s="550"/>
      <c r="B39" s="551"/>
      <c r="C39" s="552"/>
      <c r="D39" s="553"/>
      <c r="E39" s="554"/>
      <c r="F39" s="555"/>
    </row>
    <row r="40" spans="1:6">
      <c r="A40" s="556" t="s">
        <v>1191</v>
      </c>
      <c r="B40" s="792" t="s">
        <v>1192</v>
      </c>
      <c r="C40" s="793"/>
      <c r="D40" s="794"/>
      <c r="E40" s="795" t="s">
        <v>1165</v>
      </c>
      <c r="F40" s="796"/>
    </row>
    <row r="41" spans="1:6">
      <c r="A41" s="550"/>
      <c r="B41" s="551"/>
      <c r="C41" s="552"/>
      <c r="D41" s="553"/>
      <c r="E41" s="554"/>
      <c r="F41" s="555"/>
    </row>
    <row r="42" spans="1:6">
      <c r="A42" s="550"/>
      <c r="B42" s="551"/>
      <c r="C42" s="552"/>
      <c r="D42" s="553"/>
      <c r="E42" s="554"/>
      <c r="F42" s="555"/>
    </row>
    <row r="43" spans="1:6">
      <c r="A43" s="556" t="s">
        <v>1193</v>
      </c>
      <c r="B43" s="792" t="s">
        <v>1194</v>
      </c>
      <c r="C43" s="793"/>
      <c r="D43" s="794"/>
      <c r="E43" s="795" t="s">
        <v>1190</v>
      </c>
      <c r="F43" s="796"/>
    </row>
    <row r="44" spans="1:6">
      <c r="A44" s="550"/>
      <c r="B44" s="551"/>
      <c r="C44" s="552"/>
      <c r="D44" s="553"/>
      <c r="E44" s="554"/>
      <c r="F44" s="555"/>
    </row>
    <row r="45" spans="1:6">
      <c r="A45" s="557" t="s">
        <v>1195</v>
      </c>
      <c r="B45" s="797" t="s">
        <v>1196</v>
      </c>
      <c r="C45" s="798"/>
      <c r="D45" s="799"/>
      <c r="E45" s="800" t="s">
        <v>1170</v>
      </c>
      <c r="F45" s="801"/>
    </row>
    <row r="46" spans="1:6" ht="13.8" thickBot="1">
      <c r="A46" s="558"/>
      <c r="B46" s="559"/>
      <c r="C46" s="559"/>
      <c r="D46" s="559"/>
      <c r="E46" s="560"/>
      <c r="F46" s="560"/>
    </row>
    <row r="47" spans="1:6">
      <c r="A47" s="565"/>
      <c r="B47" s="552"/>
      <c r="C47" s="552"/>
      <c r="D47" s="552"/>
      <c r="E47" s="565"/>
      <c r="F47" s="565"/>
    </row>
    <row r="49" spans="1:4">
      <c r="A49" s="541" t="s">
        <v>1197</v>
      </c>
    </row>
    <row r="50" spans="1:4">
      <c r="A50" s="561" t="s">
        <v>1198</v>
      </c>
    </row>
    <row r="53" spans="1:4" s="562" customFormat="1" ht="13.8">
      <c r="B53" s="563"/>
      <c r="C53" s="563"/>
      <c r="D53" s="563"/>
    </row>
    <row r="54" spans="1:4" s="562" customFormat="1" ht="13.8">
      <c r="A54" s="562" t="s">
        <v>1199</v>
      </c>
      <c r="B54" s="563"/>
      <c r="C54" s="563"/>
      <c r="D54" s="563"/>
    </row>
    <row r="55" spans="1:4" s="562" customFormat="1" ht="13.8">
      <c r="A55" s="503" t="s">
        <v>1200</v>
      </c>
      <c r="B55" s="563"/>
      <c r="C55" s="563"/>
      <c r="D55" s="563"/>
    </row>
    <row r="56" spans="1:4" s="562" customFormat="1" ht="13.8">
      <c r="A56" s="503"/>
      <c r="B56" s="563"/>
      <c r="C56" s="563"/>
      <c r="D56" s="563"/>
    </row>
    <row r="57" spans="1:4" s="562" customFormat="1" ht="13.8">
      <c r="A57" s="503"/>
      <c r="B57" s="563"/>
      <c r="C57" s="563"/>
      <c r="D57" s="563"/>
    </row>
    <row r="58" spans="1:4" s="562" customFormat="1" ht="13.8">
      <c r="B58" s="563"/>
      <c r="C58" s="563"/>
      <c r="D58" s="563"/>
    </row>
    <row r="59" spans="1:4" s="562" customFormat="1" ht="13.8">
      <c r="A59" s="564" t="s">
        <v>1024</v>
      </c>
      <c r="B59" s="563"/>
      <c r="C59" s="563"/>
      <c r="D59" s="563"/>
    </row>
    <row r="60" spans="1:4" s="562" customFormat="1" ht="13.8">
      <c r="A60" s="503" t="s">
        <v>1021</v>
      </c>
      <c r="B60" s="563"/>
      <c r="C60" s="563"/>
      <c r="D60" s="563"/>
    </row>
    <row r="61" spans="1:4" s="562" customFormat="1" ht="13.8">
      <c r="B61" s="563"/>
      <c r="C61" s="563"/>
      <c r="D61" s="563"/>
    </row>
  </sheetData>
  <mergeCells count="37">
    <mergeCell ref="B7:D7"/>
    <mergeCell ref="E7:F7"/>
    <mergeCell ref="A1:F1"/>
    <mergeCell ref="A2:F2"/>
    <mergeCell ref="A3:F3"/>
    <mergeCell ref="A4:F4"/>
    <mergeCell ref="A5:F5"/>
    <mergeCell ref="B10:D10"/>
    <mergeCell ref="E10:F10"/>
    <mergeCell ref="B12:D12"/>
    <mergeCell ref="E12:F12"/>
    <mergeCell ref="B14:D14"/>
    <mergeCell ref="E14:F14"/>
    <mergeCell ref="B17:D17"/>
    <mergeCell ref="E17:F17"/>
    <mergeCell ref="B19:D19"/>
    <mergeCell ref="E19:F19"/>
    <mergeCell ref="B22:D22"/>
    <mergeCell ref="E22:F22"/>
    <mergeCell ref="B25:D25"/>
    <mergeCell ref="E25:F25"/>
    <mergeCell ref="B28:D28"/>
    <mergeCell ref="E28:F28"/>
    <mergeCell ref="B30:D30"/>
    <mergeCell ref="E30:F30"/>
    <mergeCell ref="B33:D33"/>
    <mergeCell ref="E33:F33"/>
    <mergeCell ref="B35:D35"/>
    <mergeCell ref="E35:F35"/>
    <mergeCell ref="B37:D37"/>
    <mergeCell ref="E37:F37"/>
    <mergeCell ref="B40:D40"/>
    <mergeCell ref="E40:F40"/>
    <mergeCell ref="B43:D43"/>
    <mergeCell ref="E43:F43"/>
    <mergeCell ref="B45:D45"/>
    <mergeCell ref="E45:F45"/>
  </mergeCells>
  <pageMargins left="0.70866141732283472" right="0.70866141732283472" top="0.35433070866141736" bottom="0.35433070866141736"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1"/>
  <sheetViews>
    <sheetView workbookViewId="0">
      <selection activeCell="G19" sqref="G19:H19"/>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75" t="s">
        <v>1016</v>
      </c>
      <c r="D1" s="575"/>
      <c r="E1" s="575"/>
      <c r="F1" s="575"/>
      <c r="G1" s="575"/>
      <c r="H1" s="575"/>
      <c r="I1" s="575"/>
      <c r="J1" s="161"/>
      <c r="K1" s="161"/>
    </row>
    <row r="2" spans="1:11" ht="12">
      <c r="B2" s="162"/>
      <c r="C2" s="575" t="s">
        <v>80</v>
      </c>
      <c r="D2" s="575"/>
      <c r="E2" s="575"/>
      <c r="F2" s="575"/>
      <c r="G2" s="575"/>
      <c r="H2" s="575"/>
      <c r="I2" s="575"/>
      <c r="J2" s="162"/>
      <c r="K2" s="162"/>
    </row>
    <row r="3" spans="1:11" ht="12">
      <c r="B3" s="162"/>
      <c r="C3" s="575" t="s">
        <v>1015</v>
      </c>
      <c r="D3" s="575"/>
      <c r="E3" s="575"/>
      <c r="F3" s="575"/>
      <c r="G3" s="575"/>
      <c r="H3" s="575"/>
      <c r="I3" s="575"/>
      <c r="J3" s="162"/>
      <c r="K3" s="162"/>
    </row>
    <row r="4" spans="1:11" ht="12">
      <c r="B4" s="162"/>
      <c r="C4" s="575" t="s">
        <v>1017</v>
      </c>
      <c r="D4" s="575"/>
      <c r="E4" s="575"/>
      <c r="F4" s="575"/>
      <c r="G4" s="575"/>
      <c r="H4" s="575"/>
      <c r="I4" s="575"/>
      <c r="J4" s="162"/>
      <c r="K4" s="162"/>
    </row>
    <row r="5" spans="1:11" ht="16.5" customHeight="1">
      <c r="A5" s="277"/>
      <c r="B5" s="124" t="s">
        <v>4</v>
      </c>
      <c r="C5" s="587" t="s">
        <v>446</v>
      </c>
      <c r="D5" s="587"/>
      <c r="E5" s="587"/>
      <c r="F5" s="587"/>
      <c r="G5" s="587"/>
      <c r="H5" s="587"/>
      <c r="I5" s="587"/>
      <c r="J5" s="587"/>
      <c r="K5" s="118"/>
    </row>
    <row r="6" spans="1:11" s="118" customFormat="1" ht="3" customHeight="1">
      <c r="A6" s="277"/>
      <c r="B6" s="165"/>
      <c r="C6" s="165"/>
      <c r="D6" s="165"/>
      <c r="E6" s="165"/>
      <c r="F6" s="166"/>
      <c r="G6" s="160"/>
      <c r="H6" s="160"/>
    </row>
    <row r="7" spans="1:11" s="118" customFormat="1" ht="3" customHeight="1">
      <c r="A7" s="167"/>
      <c r="B7" s="167"/>
      <c r="C7" s="167"/>
      <c r="D7" s="168"/>
      <c r="E7" s="168"/>
      <c r="F7" s="169"/>
      <c r="G7" s="160"/>
      <c r="H7" s="160"/>
    </row>
    <row r="8" spans="1:11" s="313" customFormat="1" ht="22.5" customHeight="1">
      <c r="A8" s="312"/>
      <c r="B8" s="594" t="s">
        <v>76</v>
      </c>
      <c r="C8" s="594"/>
      <c r="D8" s="324" t="s">
        <v>1084</v>
      </c>
      <c r="E8" s="324" t="s">
        <v>1085</v>
      </c>
      <c r="F8" s="279"/>
      <c r="G8" s="594" t="s">
        <v>76</v>
      </c>
      <c r="H8" s="594"/>
      <c r="I8" s="324" t="s">
        <v>1084</v>
      </c>
      <c r="J8" s="324" t="s">
        <v>1086</v>
      </c>
      <c r="K8" s="173"/>
    </row>
    <row r="9" spans="1:11" s="118" customFormat="1" ht="3" customHeight="1">
      <c r="A9" s="174"/>
      <c r="B9" s="175"/>
      <c r="C9" s="175"/>
      <c r="D9" s="176"/>
      <c r="E9" s="176"/>
      <c r="F9" s="160"/>
      <c r="G9" s="160"/>
      <c r="H9" s="160"/>
      <c r="K9" s="132"/>
    </row>
    <row r="10" spans="1:11" s="206" customFormat="1" ht="12">
      <c r="A10" s="314"/>
      <c r="B10" s="596" t="s">
        <v>81</v>
      </c>
      <c r="C10" s="596"/>
      <c r="D10" s="138"/>
      <c r="E10" s="138"/>
      <c r="F10" s="119"/>
      <c r="G10" s="596" t="s">
        <v>82</v>
      </c>
      <c r="H10" s="596"/>
      <c r="I10" s="138"/>
      <c r="J10" s="138"/>
      <c r="K10" s="315"/>
    </row>
    <row r="11" spans="1:11" ht="12">
      <c r="A11" s="181"/>
      <c r="B11" s="583" t="s">
        <v>366</v>
      </c>
      <c r="C11" s="583"/>
      <c r="D11" s="359">
        <f>SUM(D12:D19)</f>
        <v>12207813.959999999</v>
      </c>
      <c r="E11" s="359">
        <f>SUM(E12:E19)</f>
        <v>32076976.760000002</v>
      </c>
      <c r="F11" s="119"/>
      <c r="G11" s="596" t="s">
        <v>1157</v>
      </c>
      <c r="H11" s="596"/>
      <c r="I11" s="359">
        <f>SUM(I12:I14)</f>
        <v>26618137.079999998</v>
      </c>
      <c r="J11" s="359">
        <f>SUM(J12:J14)</f>
        <v>27701080.280000001</v>
      </c>
      <c r="K11" s="205"/>
    </row>
    <row r="12" spans="1:11">
      <c r="A12" s="179"/>
      <c r="B12" s="595" t="s">
        <v>83</v>
      </c>
      <c r="C12" s="595"/>
      <c r="D12" s="360">
        <v>1676404.66</v>
      </c>
      <c r="E12" s="360">
        <v>1997186.68</v>
      </c>
      <c r="F12" s="119"/>
      <c r="G12" s="595" t="s">
        <v>84</v>
      </c>
      <c r="H12" s="595"/>
      <c r="I12" s="360">
        <v>17802124.969999999</v>
      </c>
      <c r="J12" s="360">
        <v>18026377.620000001</v>
      </c>
      <c r="K12" s="205"/>
    </row>
    <row r="13" spans="1:11">
      <c r="A13" s="179"/>
      <c r="B13" s="595" t="s">
        <v>85</v>
      </c>
      <c r="C13" s="595"/>
      <c r="D13" s="360">
        <v>0</v>
      </c>
      <c r="E13" s="360">
        <v>0</v>
      </c>
      <c r="F13" s="119"/>
      <c r="G13" s="595" t="s">
        <v>86</v>
      </c>
      <c r="H13" s="595"/>
      <c r="I13" s="360">
        <v>2849470.05</v>
      </c>
      <c r="J13" s="360">
        <v>2760781.92</v>
      </c>
      <c r="K13" s="205"/>
    </row>
    <row r="14" spans="1:11" ht="12" customHeight="1">
      <c r="A14" s="179"/>
      <c r="B14" s="595" t="s">
        <v>87</v>
      </c>
      <c r="C14" s="595"/>
      <c r="D14" s="360">
        <v>0</v>
      </c>
      <c r="E14" s="360">
        <v>0</v>
      </c>
      <c r="F14" s="119"/>
      <c r="G14" s="595" t="s">
        <v>88</v>
      </c>
      <c r="H14" s="595"/>
      <c r="I14" s="360">
        <v>5966542.0599999996</v>
      </c>
      <c r="J14" s="360">
        <v>6913920.7400000002</v>
      </c>
      <c r="K14" s="205"/>
    </row>
    <row r="15" spans="1:11" ht="12">
      <c r="A15" s="179"/>
      <c r="B15" s="595" t="s">
        <v>89</v>
      </c>
      <c r="C15" s="595"/>
      <c r="D15" s="360">
        <v>8956345.75</v>
      </c>
      <c r="E15" s="360">
        <v>2943193.61</v>
      </c>
      <c r="F15" s="119"/>
      <c r="G15" s="137"/>
      <c r="H15" s="135"/>
      <c r="I15" s="361"/>
      <c r="J15" s="361"/>
      <c r="K15" s="205"/>
    </row>
    <row r="16" spans="1:11" ht="12">
      <c r="A16" s="179"/>
      <c r="B16" s="595" t="s">
        <v>90</v>
      </c>
      <c r="C16" s="595"/>
      <c r="D16" s="360">
        <v>50379.11</v>
      </c>
      <c r="E16" s="360">
        <v>119385.78</v>
      </c>
      <c r="F16" s="119"/>
      <c r="G16" s="596" t="s">
        <v>172</v>
      </c>
      <c r="H16" s="596"/>
      <c r="I16" s="359">
        <f>SUM(I17:I25)</f>
        <v>4450502.7300000004</v>
      </c>
      <c r="J16" s="359">
        <f>SUM(J17:J25)</f>
        <v>3307352.08</v>
      </c>
      <c r="K16" s="205"/>
    </row>
    <row r="17" spans="1:11">
      <c r="A17" s="179"/>
      <c r="B17" s="595" t="s">
        <v>91</v>
      </c>
      <c r="C17" s="595"/>
      <c r="D17" s="360">
        <v>1430679.74</v>
      </c>
      <c r="E17" s="360">
        <v>27017210.690000001</v>
      </c>
      <c r="F17" s="119"/>
      <c r="G17" s="595" t="s">
        <v>92</v>
      </c>
      <c r="H17" s="595"/>
      <c r="I17" s="360">
        <v>0</v>
      </c>
      <c r="J17" s="360">
        <v>0</v>
      </c>
      <c r="K17" s="205"/>
    </row>
    <row r="18" spans="1:11">
      <c r="A18" s="179"/>
      <c r="B18" s="595" t="s">
        <v>93</v>
      </c>
      <c r="C18" s="595"/>
      <c r="D18" s="360"/>
      <c r="E18" s="360"/>
      <c r="F18" s="119"/>
      <c r="G18" s="595" t="s">
        <v>94</v>
      </c>
      <c r="H18" s="595"/>
      <c r="I18" s="360">
        <v>0</v>
      </c>
      <c r="J18" s="360">
        <v>0</v>
      </c>
      <c r="K18" s="205"/>
    </row>
    <row r="19" spans="1:11" ht="36.75" customHeight="1">
      <c r="A19" s="179"/>
      <c r="B19" s="597" t="s">
        <v>95</v>
      </c>
      <c r="C19" s="597"/>
      <c r="D19" s="360">
        <v>94004.7</v>
      </c>
      <c r="E19" s="360">
        <v>0</v>
      </c>
      <c r="F19" s="119"/>
      <c r="G19" s="595" t="s">
        <v>96</v>
      </c>
      <c r="H19" s="595"/>
      <c r="I19" s="360">
        <v>30559.919999999998</v>
      </c>
      <c r="J19" s="360">
        <v>32770.19</v>
      </c>
      <c r="K19" s="205"/>
    </row>
    <row r="20" spans="1:11" ht="12">
      <c r="A20" s="181"/>
      <c r="B20" s="137"/>
      <c r="C20" s="135"/>
      <c r="D20" s="361"/>
      <c r="E20" s="361"/>
      <c r="F20" s="119"/>
      <c r="G20" s="595" t="s">
        <v>97</v>
      </c>
      <c r="H20" s="595"/>
      <c r="I20" s="360">
        <v>4163785.27</v>
      </c>
      <c r="J20" s="360">
        <v>3127394.81</v>
      </c>
      <c r="K20" s="205"/>
    </row>
    <row r="21" spans="1:11" ht="29.25" customHeight="1">
      <c r="A21" s="181"/>
      <c r="B21" s="583" t="s">
        <v>98</v>
      </c>
      <c r="C21" s="583"/>
      <c r="D21" s="359">
        <v>35238599.009999998</v>
      </c>
      <c r="E21" s="359">
        <v>33060236.620000001</v>
      </c>
      <c r="F21" s="119"/>
      <c r="G21" s="595" t="s">
        <v>99</v>
      </c>
      <c r="H21" s="595"/>
      <c r="I21" s="360">
        <v>12369.99</v>
      </c>
      <c r="J21" s="360">
        <v>8120</v>
      </c>
      <c r="K21" s="205"/>
    </row>
    <row r="22" spans="1:11">
      <c r="A22" s="179"/>
      <c r="B22" s="595" t="s">
        <v>1203</v>
      </c>
      <c r="C22" s="595"/>
      <c r="D22" s="362">
        <v>35238599.009999998</v>
      </c>
      <c r="E22" s="362">
        <v>33060236.620000001</v>
      </c>
      <c r="F22" s="119"/>
      <c r="G22" s="595" t="s">
        <v>101</v>
      </c>
      <c r="H22" s="595"/>
      <c r="I22" s="360">
        <v>0</v>
      </c>
      <c r="J22" s="360">
        <v>0</v>
      </c>
      <c r="K22" s="205"/>
    </row>
    <row r="23" spans="1:11" ht="23.25" customHeight="1">
      <c r="A23" s="179"/>
      <c r="B23" s="595" t="s">
        <v>1204</v>
      </c>
      <c r="C23" s="595"/>
      <c r="D23" s="360"/>
      <c r="E23" s="360"/>
      <c r="F23" s="119"/>
      <c r="G23" s="595" t="s">
        <v>102</v>
      </c>
      <c r="H23" s="595"/>
      <c r="I23" s="360">
        <v>0</v>
      </c>
      <c r="J23" s="360">
        <v>0</v>
      </c>
      <c r="K23" s="205"/>
    </row>
    <row r="24" spans="1:11" ht="12">
      <c r="A24" s="181"/>
      <c r="B24" s="137"/>
      <c r="C24" s="135"/>
      <c r="D24" s="361"/>
      <c r="E24" s="361"/>
      <c r="F24" s="119"/>
      <c r="G24" s="595" t="s">
        <v>103</v>
      </c>
      <c r="H24" s="595"/>
      <c r="I24" s="360">
        <v>243787.55</v>
      </c>
      <c r="J24" s="360">
        <v>139067.07999999999</v>
      </c>
      <c r="K24" s="205"/>
    </row>
    <row r="25" spans="1:11" ht="12">
      <c r="A25" s="179"/>
      <c r="B25" s="583" t="s">
        <v>104</v>
      </c>
      <c r="C25" s="583"/>
      <c r="D25" s="359">
        <f>SUM(D26:D30)</f>
        <v>0</v>
      </c>
      <c r="E25" s="359">
        <f>SUM(E26:E30)</f>
        <v>0</v>
      </c>
      <c r="F25" s="119"/>
      <c r="G25" s="595" t="s">
        <v>105</v>
      </c>
      <c r="H25" s="595"/>
      <c r="I25" s="360">
        <v>0</v>
      </c>
      <c r="J25" s="360">
        <v>0</v>
      </c>
      <c r="K25" s="205"/>
    </row>
    <row r="26" spans="1:11" ht="12">
      <c r="A26" s="179"/>
      <c r="B26" s="595" t="s">
        <v>436</v>
      </c>
      <c r="C26" s="595"/>
      <c r="D26" s="360"/>
      <c r="E26" s="360"/>
      <c r="F26" s="119"/>
      <c r="G26" s="137"/>
      <c r="H26" s="135"/>
      <c r="I26" s="361"/>
      <c r="J26" s="361"/>
      <c r="K26" s="205"/>
    </row>
    <row r="27" spans="1:11" ht="12">
      <c r="A27" s="179"/>
      <c r="B27" s="595" t="s">
        <v>106</v>
      </c>
      <c r="C27" s="595"/>
      <c r="D27" s="360">
        <v>0</v>
      </c>
      <c r="E27" s="360">
        <v>0</v>
      </c>
      <c r="F27" s="119"/>
      <c r="G27" s="583" t="s">
        <v>100</v>
      </c>
      <c r="H27" s="583"/>
      <c r="I27" s="359">
        <f>SUM(I28:I30)</f>
        <v>0</v>
      </c>
      <c r="J27" s="359">
        <f>SUM(J28:J30)</f>
        <v>0</v>
      </c>
      <c r="K27" s="205"/>
    </row>
    <row r="28" spans="1:11" ht="26.25" customHeight="1">
      <c r="A28" s="179"/>
      <c r="B28" s="597" t="s">
        <v>107</v>
      </c>
      <c r="C28" s="597"/>
      <c r="D28" s="360">
        <v>0</v>
      </c>
      <c r="E28" s="360">
        <v>0</v>
      </c>
      <c r="F28" s="119"/>
      <c r="G28" s="595" t="s">
        <v>108</v>
      </c>
      <c r="H28" s="595"/>
      <c r="I28" s="360">
        <v>0</v>
      </c>
      <c r="J28" s="360">
        <v>0</v>
      </c>
      <c r="K28" s="205"/>
    </row>
    <row r="29" spans="1:11">
      <c r="A29" s="179"/>
      <c r="B29" s="595" t="s">
        <v>109</v>
      </c>
      <c r="C29" s="595"/>
      <c r="D29" s="360">
        <v>0</v>
      </c>
      <c r="E29" s="360">
        <v>0</v>
      </c>
      <c r="F29" s="119"/>
      <c r="G29" s="595" t="s">
        <v>50</v>
      </c>
      <c r="H29" s="595"/>
      <c r="I29" s="360">
        <v>0</v>
      </c>
      <c r="J29" s="360">
        <v>0</v>
      </c>
      <c r="K29" s="205"/>
    </row>
    <row r="30" spans="1:11">
      <c r="A30" s="179"/>
      <c r="B30" s="595" t="s">
        <v>1156</v>
      </c>
      <c r="C30" s="595"/>
      <c r="D30" s="360">
        <v>0</v>
      </c>
      <c r="E30" s="360">
        <v>0</v>
      </c>
      <c r="F30" s="119"/>
      <c r="G30" s="595" t="s">
        <v>110</v>
      </c>
      <c r="H30" s="595"/>
      <c r="I30" s="360">
        <v>0</v>
      </c>
      <c r="J30" s="360">
        <v>0</v>
      </c>
      <c r="K30" s="205"/>
    </row>
    <row r="31" spans="1:11" ht="12">
      <c r="A31" s="316"/>
      <c r="B31" s="584" t="s">
        <v>111</v>
      </c>
      <c r="C31" s="584"/>
      <c r="D31" s="364">
        <f>D11+D21+D25</f>
        <v>47446412.969999999</v>
      </c>
      <c r="E31" s="364">
        <f>E11+E21+E25</f>
        <v>65137213.380000003</v>
      </c>
      <c r="F31" s="317"/>
      <c r="G31" s="596" t="s">
        <v>112</v>
      </c>
      <c r="H31" s="596"/>
      <c r="I31" s="365">
        <f>SUM(I32:I36)</f>
        <v>0</v>
      </c>
      <c r="J31" s="365">
        <f>SUM(J32:J36)</f>
        <v>0</v>
      </c>
      <c r="K31" s="205"/>
    </row>
    <row r="32" spans="1:11" ht="12">
      <c r="A32" s="181"/>
      <c r="B32" s="584"/>
      <c r="C32" s="584"/>
      <c r="D32" s="138"/>
      <c r="E32" s="138"/>
      <c r="F32" s="119"/>
      <c r="G32" s="595" t="s">
        <v>113</v>
      </c>
      <c r="H32" s="595"/>
      <c r="I32" s="360">
        <v>0</v>
      </c>
      <c r="J32" s="360">
        <v>0</v>
      </c>
      <c r="K32" s="205"/>
    </row>
    <row r="33" spans="1:11">
      <c r="A33" s="318"/>
      <c r="B33" s="119"/>
      <c r="C33" s="119"/>
      <c r="D33" s="119"/>
      <c r="E33" s="119"/>
      <c r="F33" s="119"/>
      <c r="G33" s="595" t="s">
        <v>114</v>
      </c>
      <c r="H33" s="595"/>
      <c r="I33" s="360">
        <v>0</v>
      </c>
      <c r="J33" s="360">
        <v>0</v>
      </c>
      <c r="K33" s="205"/>
    </row>
    <row r="34" spans="1:11">
      <c r="A34" s="318"/>
      <c r="B34" s="119"/>
      <c r="C34" s="119"/>
      <c r="D34" s="119"/>
      <c r="E34" s="119"/>
      <c r="F34" s="119"/>
      <c r="G34" s="595" t="s">
        <v>115</v>
      </c>
      <c r="H34" s="595"/>
      <c r="I34" s="360">
        <v>0</v>
      </c>
      <c r="J34" s="360">
        <v>0</v>
      </c>
      <c r="K34" s="205"/>
    </row>
    <row r="35" spans="1:11">
      <c r="A35" s="318"/>
      <c r="B35" s="119"/>
      <c r="C35" s="119"/>
      <c r="D35" s="119"/>
      <c r="E35" s="119"/>
      <c r="F35" s="119"/>
      <c r="G35" s="595" t="s">
        <v>116</v>
      </c>
      <c r="H35" s="595"/>
      <c r="I35" s="360">
        <v>0</v>
      </c>
      <c r="J35" s="360">
        <v>0</v>
      </c>
      <c r="K35" s="205"/>
    </row>
    <row r="36" spans="1:11">
      <c r="A36" s="318"/>
      <c r="B36" s="119"/>
      <c r="C36" s="119"/>
      <c r="D36" s="119"/>
      <c r="E36" s="119"/>
      <c r="F36" s="119"/>
      <c r="G36" s="595" t="s">
        <v>117</v>
      </c>
      <c r="H36" s="595"/>
      <c r="I36" s="360">
        <v>0</v>
      </c>
      <c r="J36" s="360">
        <v>0</v>
      </c>
      <c r="K36" s="205"/>
    </row>
    <row r="37" spans="1:11" ht="12">
      <c r="A37" s="318"/>
      <c r="B37" s="119"/>
      <c r="C37" s="119"/>
      <c r="D37" s="119"/>
      <c r="E37" s="119"/>
      <c r="F37" s="119"/>
      <c r="G37" s="137"/>
      <c r="H37" s="135"/>
      <c r="I37" s="361"/>
      <c r="J37" s="361"/>
      <c r="K37" s="205"/>
    </row>
    <row r="38" spans="1:11" ht="12">
      <c r="A38" s="318"/>
      <c r="B38" s="119"/>
      <c r="C38" s="119"/>
      <c r="D38" s="119"/>
      <c r="E38" s="119"/>
      <c r="F38" s="119"/>
      <c r="G38" s="583" t="s">
        <v>439</v>
      </c>
      <c r="H38" s="583"/>
      <c r="I38" s="365">
        <f>SUM(I39:I44)</f>
        <v>0</v>
      </c>
      <c r="J38" s="365">
        <f>SUM(J39:J44)</f>
        <v>0</v>
      </c>
      <c r="K38" s="205"/>
    </row>
    <row r="39" spans="1:11" ht="26.25" customHeight="1">
      <c r="A39" s="318"/>
      <c r="B39" s="119"/>
      <c r="C39" s="119"/>
      <c r="D39" s="119"/>
      <c r="E39" s="119"/>
      <c r="F39" s="119"/>
      <c r="G39" s="597" t="s">
        <v>118</v>
      </c>
      <c r="H39" s="597"/>
      <c r="I39" s="360">
        <v>0</v>
      </c>
      <c r="J39" s="360">
        <v>0</v>
      </c>
      <c r="K39" s="205"/>
    </row>
    <row r="40" spans="1:11">
      <c r="A40" s="318"/>
      <c r="B40" s="119"/>
      <c r="C40" s="119"/>
      <c r="D40" s="119"/>
      <c r="E40" s="119"/>
      <c r="F40" s="119"/>
      <c r="G40" s="595" t="s">
        <v>119</v>
      </c>
      <c r="H40" s="595"/>
      <c r="I40" s="360">
        <v>0</v>
      </c>
      <c r="J40" s="360">
        <v>0</v>
      </c>
      <c r="K40" s="205"/>
    </row>
    <row r="41" spans="1:11" ht="12" customHeight="1">
      <c r="A41" s="318"/>
      <c r="B41" s="119"/>
      <c r="C41" s="119"/>
      <c r="D41" s="119"/>
      <c r="E41" s="119"/>
      <c r="F41" s="119"/>
      <c r="G41" s="595" t="s">
        <v>120</v>
      </c>
      <c r="H41" s="595"/>
      <c r="I41" s="360">
        <v>0</v>
      </c>
      <c r="J41" s="360">
        <v>0</v>
      </c>
      <c r="K41" s="205"/>
    </row>
    <row r="42" spans="1:11" ht="25.5" customHeight="1">
      <c r="A42" s="318"/>
      <c r="B42" s="119"/>
      <c r="C42" s="119"/>
      <c r="D42" s="119"/>
      <c r="E42" s="119"/>
      <c r="F42" s="119"/>
      <c r="G42" s="597" t="s">
        <v>173</v>
      </c>
      <c r="H42" s="597"/>
      <c r="I42" s="360">
        <v>0</v>
      </c>
      <c r="J42" s="360">
        <v>0</v>
      </c>
      <c r="K42" s="205"/>
    </row>
    <row r="43" spans="1:11">
      <c r="A43" s="318"/>
      <c r="B43" s="119"/>
      <c r="C43" s="119"/>
      <c r="D43" s="119"/>
      <c r="E43" s="119"/>
      <c r="F43" s="119"/>
      <c r="G43" s="595" t="s">
        <v>121</v>
      </c>
      <c r="H43" s="595"/>
      <c r="I43" s="360">
        <v>0</v>
      </c>
      <c r="J43" s="360">
        <v>0</v>
      </c>
      <c r="K43" s="205"/>
    </row>
    <row r="44" spans="1:11">
      <c r="A44" s="318"/>
      <c r="B44" s="119"/>
      <c r="C44" s="119"/>
      <c r="D44" s="119"/>
      <c r="E44" s="119"/>
      <c r="F44" s="119"/>
      <c r="G44" s="595" t="s">
        <v>122</v>
      </c>
      <c r="H44" s="595"/>
      <c r="I44" s="360"/>
      <c r="J44" s="360"/>
      <c r="K44" s="205"/>
    </row>
    <row r="45" spans="1:11" ht="12">
      <c r="A45" s="318"/>
      <c r="B45" s="119"/>
      <c r="C45" s="119"/>
      <c r="D45" s="119"/>
      <c r="E45" s="119"/>
      <c r="F45" s="119"/>
      <c r="G45" s="137"/>
      <c r="H45" s="135"/>
      <c r="I45" s="361"/>
      <c r="J45" s="361"/>
      <c r="K45" s="205"/>
    </row>
    <row r="46" spans="1:11" ht="12">
      <c r="A46" s="318"/>
      <c r="B46" s="119"/>
      <c r="C46" s="119"/>
      <c r="D46" s="119"/>
      <c r="E46" s="119"/>
      <c r="F46" s="119"/>
      <c r="G46" s="583" t="s">
        <v>123</v>
      </c>
      <c r="H46" s="583"/>
      <c r="I46" s="365">
        <f>SUM(I47)</f>
        <v>0</v>
      </c>
      <c r="J46" s="365">
        <f>SUM(J47)</f>
        <v>0</v>
      </c>
      <c r="K46" s="205"/>
    </row>
    <row r="47" spans="1:11">
      <c r="A47" s="318"/>
      <c r="B47" s="119"/>
      <c r="C47" s="119"/>
      <c r="D47" s="119"/>
      <c r="E47" s="119"/>
      <c r="F47" s="119"/>
      <c r="G47" s="595" t="s">
        <v>124</v>
      </c>
      <c r="H47" s="595"/>
      <c r="I47" s="360">
        <v>0</v>
      </c>
      <c r="J47" s="360">
        <v>0</v>
      </c>
      <c r="K47" s="205"/>
    </row>
    <row r="48" spans="1:11" ht="12">
      <c r="A48" s="318"/>
      <c r="B48" s="119"/>
      <c r="C48" s="119"/>
      <c r="D48" s="119"/>
      <c r="E48" s="119"/>
      <c r="F48" s="119"/>
      <c r="G48" s="137"/>
      <c r="H48" s="135"/>
      <c r="I48" s="361"/>
      <c r="J48" s="361"/>
      <c r="K48" s="205"/>
    </row>
    <row r="49" spans="1:11">
      <c r="A49" s="318"/>
      <c r="B49" s="119"/>
      <c r="C49" s="119"/>
      <c r="D49" s="119"/>
      <c r="E49" s="119"/>
      <c r="F49" s="119"/>
      <c r="G49" s="584" t="s">
        <v>125</v>
      </c>
      <c r="H49" s="584"/>
      <c r="I49" s="366">
        <f>I11+I16+I27+I31+I38+I46</f>
        <v>31068639.809999999</v>
      </c>
      <c r="J49" s="366">
        <f>J11+J16+J27+J31+J38+J46</f>
        <v>31008432.359999999</v>
      </c>
      <c r="K49" s="319"/>
    </row>
    <row r="50" spans="1:11">
      <c r="A50" s="318"/>
      <c r="B50" s="119"/>
      <c r="C50" s="119"/>
      <c r="D50" s="119"/>
      <c r="E50" s="119"/>
      <c r="F50" s="119"/>
      <c r="G50" s="140"/>
      <c r="H50" s="140"/>
      <c r="I50" s="361"/>
      <c r="J50" s="361"/>
      <c r="K50" s="319"/>
    </row>
    <row r="51" spans="1:11">
      <c r="A51" s="318"/>
      <c r="B51" s="119"/>
      <c r="C51" s="119"/>
      <c r="D51" s="119"/>
      <c r="E51" s="119"/>
      <c r="F51" s="119"/>
      <c r="G51" s="599" t="s">
        <v>126</v>
      </c>
      <c r="H51" s="599"/>
      <c r="I51" s="366">
        <f>D31-I49</f>
        <v>16377773.16</v>
      </c>
      <c r="J51" s="366">
        <f>E31-J49</f>
        <v>34128781.020000003</v>
      </c>
      <c r="K51" s="319"/>
    </row>
    <row r="52" spans="1:11" ht="6" customHeight="1">
      <c r="A52" s="320"/>
      <c r="B52" s="152"/>
      <c r="C52" s="152"/>
      <c r="D52" s="152"/>
      <c r="E52" s="152"/>
      <c r="F52" s="152"/>
      <c r="G52" s="321"/>
      <c r="H52" s="321"/>
      <c r="I52" s="152"/>
      <c r="J52" s="152"/>
      <c r="K52" s="148"/>
    </row>
    <row r="53" spans="1:11" ht="6" customHeight="1">
      <c r="A53" s="118"/>
      <c r="B53" s="118"/>
      <c r="C53" s="118"/>
      <c r="D53" s="118"/>
      <c r="E53" s="118"/>
      <c r="F53" s="118"/>
      <c r="G53" s="160"/>
      <c r="H53" s="160"/>
      <c r="I53" s="118"/>
      <c r="J53" s="118"/>
      <c r="K53" s="118"/>
    </row>
    <row r="54" spans="1:11" ht="6" customHeight="1">
      <c r="A54" s="152"/>
      <c r="B54" s="153"/>
      <c r="C54" s="154"/>
      <c r="D54" s="155"/>
      <c r="E54" s="155"/>
      <c r="F54" s="152"/>
      <c r="G54" s="156"/>
      <c r="H54" s="322"/>
      <c r="I54" s="155"/>
      <c r="J54" s="155"/>
      <c r="K54" s="152"/>
    </row>
    <row r="55" spans="1:11" ht="6" customHeight="1">
      <c r="A55" s="118"/>
      <c r="B55" s="135"/>
      <c r="C55" s="149"/>
      <c r="D55" s="150"/>
      <c r="E55" s="150"/>
      <c r="F55" s="118"/>
      <c r="G55" s="151"/>
      <c r="H55" s="323"/>
      <c r="I55" s="150"/>
      <c r="J55" s="150"/>
      <c r="K55" s="118"/>
    </row>
    <row r="56" spans="1:11" ht="15" customHeight="1">
      <c r="B56" s="585" t="s">
        <v>78</v>
      </c>
      <c r="C56" s="585"/>
      <c r="D56" s="585"/>
      <c r="E56" s="585"/>
      <c r="F56" s="585"/>
      <c r="G56" s="585"/>
      <c r="H56" s="585"/>
      <c r="I56" s="585"/>
      <c r="J56" s="585"/>
    </row>
    <row r="57" spans="1:11" ht="9.75" customHeight="1">
      <c r="B57" s="135"/>
      <c r="C57" s="149"/>
      <c r="D57" s="150"/>
      <c r="E57" s="150"/>
      <c r="G57" s="151"/>
      <c r="H57" s="149"/>
      <c r="I57" s="150"/>
      <c r="J57" s="150"/>
    </row>
    <row r="58" spans="1:11" ht="9.75" customHeight="1">
      <c r="B58" s="135"/>
      <c r="C58" s="149"/>
      <c r="D58" s="150"/>
      <c r="E58" s="150"/>
      <c r="G58" s="151"/>
      <c r="H58" s="149"/>
      <c r="I58" s="150"/>
      <c r="J58" s="150"/>
    </row>
    <row r="59" spans="1:11" ht="30" customHeight="1">
      <c r="B59" s="135"/>
      <c r="C59" s="603" t="s">
        <v>1004</v>
      </c>
      <c r="D59" s="603"/>
      <c r="E59" s="150"/>
      <c r="G59" s="602" t="s">
        <v>990</v>
      </c>
      <c r="H59" s="602"/>
      <c r="I59" s="150"/>
      <c r="J59" s="150"/>
    </row>
    <row r="60" spans="1:11" customFormat="1" ht="14.4">
      <c r="A60" s="80"/>
      <c r="B60" s="114" t="s">
        <v>1066</v>
      </c>
      <c r="C60" s="114"/>
      <c r="D60" s="241"/>
      <c r="E60" s="241"/>
      <c r="F60" s="114"/>
      <c r="G60" s="114"/>
      <c r="H60" s="17"/>
    </row>
    <row r="61" spans="1:11" ht="14.1" customHeight="1">
      <c r="B61" s="157"/>
      <c r="C61" s="598"/>
      <c r="D61" s="598"/>
      <c r="E61" s="158"/>
      <c r="F61" s="158"/>
      <c r="G61" s="598"/>
      <c r="H61" s="598"/>
      <c r="I61" s="136"/>
      <c r="J61" s="150"/>
    </row>
    <row r="62" spans="1:11" ht="14.1" customHeight="1">
      <c r="B62" s="157"/>
      <c r="C62" s="343"/>
      <c r="D62" s="343"/>
      <c r="E62" s="158"/>
      <c r="F62" s="158"/>
      <c r="G62" s="343"/>
      <c r="H62" s="343"/>
      <c r="I62" s="136"/>
      <c r="J62" s="150"/>
    </row>
    <row r="63" spans="1:11" ht="9.9" customHeight="1">
      <c r="D63" s="115"/>
    </row>
    <row r="64" spans="1:11">
      <c r="C64" s="601"/>
      <c r="D64" s="601"/>
      <c r="G64" s="602" t="s">
        <v>1003</v>
      </c>
      <c r="H64" s="602"/>
    </row>
    <row r="65" spans="1:8" customFormat="1" ht="14.4">
      <c r="A65" s="91" t="s">
        <v>1067</v>
      </c>
      <c r="B65" s="17"/>
      <c r="C65" s="17"/>
      <c r="D65" s="17"/>
      <c r="E65" s="17"/>
      <c r="F65" s="17"/>
      <c r="G65" s="17"/>
    </row>
    <row r="66" spans="1:8">
      <c r="D66" s="115"/>
    </row>
    <row r="67" spans="1:8">
      <c r="D67" s="115"/>
    </row>
    <row r="70" spans="1:8">
      <c r="C70" s="601"/>
      <c r="D70" s="601"/>
      <c r="G70" s="602"/>
      <c r="H70" s="602"/>
    </row>
    <row r="71" spans="1:8" customFormat="1" ht="14.4">
      <c r="A71" s="91" t="s">
        <v>1068</v>
      </c>
      <c r="B71" s="17"/>
      <c r="C71" s="17"/>
      <c r="D71" s="17"/>
      <c r="E71" s="17"/>
      <c r="F71" s="17"/>
      <c r="G71" s="17"/>
    </row>
    <row r="75" spans="1:8">
      <c r="G75" s="602"/>
      <c r="H75" s="602"/>
    </row>
    <row r="76" spans="1:8">
      <c r="G76" s="160"/>
      <c r="H76" s="160"/>
    </row>
    <row r="77" spans="1:8">
      <c r="G77" s="160"/>
      <c r="H77" s="160"/>
    </row>
    <row r="78" spans="1:8">
      <c r="G78" s="160"/>
      <c r="H78" s="160"/>
    </row>
    <row r="79" spans="1:8">
      <c r="G79" s="160"/>
      <c r="H79" s="160"/>
    </row>
    <row r="80" spans="1:8">
      <c r="G80" s="602"/>
      <c r="H80" s="602"/>
    </row>
    <row r="81" spans="7:8">
      <c r="G81" s="160"/>
      <c r="H81" s="160"/>
    </row>
  </sheetData>
  <sheetProtection formatCells="0" selectLockedCells="1"/>
  <mergeCells count="75">
    <mergeCell ref="C61:D61"/>
    <mergeCell ref="G61:H61"/>
    <mergeCell ref="G51:H51"/>
    <mergeCell ref="B56:J56"/>
    <mergeCell ref="C59:D59"/>
    <mergeCell ref="G59:H59"/>
    <mergeCell ref="G49:H49"/>
    <mergeCell ref="G35:H35"/>
    <mergeCell ref="G36:H36"/>
    <mergeCell ref="G38:H38"/>
    <mergeCell ref="G39:H39"/>
    <mergeCell ref="G40:H40"/>
    <mergeCell ref="G41:H41"/>
    <mergeCell ref="G42:H42"/>
    <mergeCell ref="G43:H43"/>
    <mergeCell ref="G44:H44"/>
    <mergeCell ref="G46:H46"/>
    <mergeCell ref="G47:H47"/>
    <mergeCell ref="B26:C26"/>
    <mergeCell ref="B27:C27"/>
    <mergeCell ref="G27:H27"/>
    <mergeCell ref="G34:H34"/>
    <mergeCell ref="B28:C28"/>
    <mergeCell ref="G28:H28"/>
    <mergeCell ref="B29:C29"/>
    <mergeCell ref="G29:H29"/>
    <mergeCell ref="B30:C30"/>
    <mergeCell ref="G30:H30"/>
    <mergeCell ref="B31:C31"/>
    <mergeCell ref="G31:H31"/>
    <mergeCell ref="B32:C32"/>
    <mergeCell ref="G32:H32"/>
    <mergeCell ref="G33:H33"/>
    <mergeCell ref="B22:C22"/>
    <mergeCell ref="G22:H22"/>
    <mergeCell ref="G24:H24"/>
    <mergeCell ref="B25:C25"/>
    <mergeCell ref="G25:H25"/>
    <mergeCell ref="B19:C19"/>
    <mergeCell ref="G19:H19"/>
    <mergeCell ref="G20:H20"/>
    <mergeCell ref="B21:C21"/>
    <mergeCell ref="G21:H21"/>
    <mergeCell ref="G75:H75"/>
    <mergeCell ref="G80:H80"/>
    <mergeCell ref="B8:C8"/>
    <mergeCell ref="G8:H8"/>
    <mergeCell ref="C1:I1"/>
    <mergeCell ref="C2:I2"/>
    <mergeCell ref="C4:I4"/>
    <mergeCell ref="C5:J5"/>
    <mergeCell ref="B16:C16"/>
    <mergeCell ref="G16:H16"/>
    <mergeCell ref="B10:C10"/>
    <mergeCell ref="G10:H10"/>
    <mergeCell ref="B11:C11"/>
    <mergeCell ref="G11:H11"/>
    <mergeCell ref="B12:C12"/>
    <mergeCell ref="C3:I3"/>
    <mergeCell ref="C64:D64"/>
    <mergeCell ref="C70:D70"/>
    <mergeCell ref="G64:H64"/>
    <mergeCell ref="G70:H70"/>
    <mergeCell ref="G12:H12"/>
    <mergeCell ref="B13:C13"/>
    <mergeCell ref="G13:H13"/>
    <mergeCell ref="B14:C14"/>
    <mergeCell ref="G14:H14"/>
    <mergeCell ref="B15:C15"/>
    <mergeCell ref="B23:C23"/>
    <mergeCell ref="G23:H23"/>
    <mergeCell ref="B17:C17"/>
    <mergeCell ref="G17:H17"/>
    <mergeCell ref="B18:C18"/>
    <mergeCell ref="G18:H18"/>
  </mergeCells>
  <printOptions verticalCentered="1"/>
  <pageMargins left="0.47244094488188981" right="0" top="0.15748031496062992" bottom="0.31496062992125984" header="0" footer="0"/>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workbookViewId="0">
      <selection activeCell="L27" sqref="L27"/>
    </sheetView>
  </sheetViews>
  <sheetFormatPr baseColWidth="10" defaultColWidth="11.44140625" defaultRowHeight="11.4"/>
  <cols>
    <col min="1" max="1" width="3.6640625" style="244" customWidth="1"/>
    <col min="2" max="2" width="11.6640625" style="258" customWidth="1"/>
    <col min="3" max="3" width="57.44140625" style="258" customWidth="1"/>
    <col min="4" max="6" width="18.6640625" style="259" customWidth="1"/>
    <col min="7" max="7" width="15.88671875" style="259" customWidth="1"/>
    <col min="8" max="8" width="16.109375" style="259" customWidth="1"/>
    <col min="9" max="9" width="3.33203125" style="244" customWidth="1"/>
    <col min="10" max="16384" width="11.44140625" style="92"/>
  </cols>
  <sheetData>
    <row r="1" spans="1:10" s="118" customFormat="1" ht="14.1" customHeight="1">
      <c r="B1" s="121"/>
      <c r="C1" s="575" t="s">
        <v>1016</v>
      </c>
      <c r="D1" s="575"/>
      <c r="E1" s="575"/>
      <c r="F1" s="575"/>
      <c r="G1" s="575"/>
      <c r="H1" s="575"/>
      <c r="I1" s="575"/>
    </row>
    <row r="2" spans="1:10" ht="14.1" customHeight="1">
      <c r="B2" s="121"/>
      <c r="C2" s="581" t="s">
        <v>367</v>
      </c>
      <c r="D2" s="581"/>
      <c r="E2" s="581"/>
      <c r="F2" s="581"/>
      <c r="G2" s="581"/>
      <c r="H2" s="581"/>
      <c r="I2" s="121"/>
    </row>
    <row r="3" spans="1:10" ht="14.1" customHeight="1">
      <c r="B3" s="121"/>
      <c r="C3" s="575" t="s">
        <v>1015</v>
      </c>
      <c r="D3" s="575"/>
      <c r="E3" s="575"/>
      <c r="F3" s="575"/>
      <c r="G3" s="575"/>
      <c r="H3" s="575"/>
      <c r="I3" s="575"/>
    </row>
    <row r="4" spans="1:10" ht="14.1" customHeight="1">
      <c r="B4" s="121"/>
      <c r="C4" s="581" t="s">
        <v>127</v>
      </c>
      <c r="D4" s="581"/>
      <c r="E4" s="581"/>
      <c r="F4" s="581"/>
      <c r="G4" s="581"/>
      <c r="H4" s="581"/>
      <c r="I4" s="121"/>
    </row>
    <row r="5" spans="1:10" ht="20.100000000000001" customHeight="1">
      <c r="A5" s="123"/>
      <c r="B5" s="124" t="s">
        <v>4</v>
      </c>
      <c r="C5" s="587" t="s">
        <v>446</v>
      </c>
      <c r="D5" s="587"/>
      <c r="E5" s="587"/>
      <c r="F5" s="587"/>
      <c r="G5" s="587"/>
      <c r="H5" s="587"/>
      <c r="I5" s="587"/>
      <c r="J5" s="587"/>
    </row>
    <row r="6" spans="1:10" s="118" customFormat="1" ht="3" customHeight="1">
      <c r="A6" s="123"/>
      <c r="B6" s="123"/>
      <c r="C6" s="123"/>
      <c r="D6" s="123"/>
      <c r="E6" s="123"/>
      <c r="F6" s="123"/>
      <c r="G6" s="123"/>
      <c r="H6" s="123"/>
      <c r="I6" s="123"/>
    </row>
    <row r="7" spans="1:10" s="118" customFormat="1" ht="48">
      <c r="A7" s="245"/>
      <c r="B7" s="594" t="s">
        <v>76</v>
      </c>
      <c r="C7" s="594"/>
      <c r="D7" s="246" t="s">
        <v>49</v>
      </c>
      <c r="E7" s="246" t="s">
        <v>129</v>
      </c>
      <c r="F7" s="246" t="s">
        <v>130</v>
      </c>
      <c r="G7" s="246" t="s">
        <v>131</v>
      </c>
      <c r="H7" s="246" t="s">
        <v>132</v>
      </c>
      <c r="I7" s="247"/>
    </row>
    <row r="8" spans="1:10" s="118" customFormat="1" ht="3" customHeight="1">
      <c r="A8" s="248"/>
      <c r="B8" s="123"/>
      <c r="C8" s="123"/>
      <c r="D8" s="123"/>
      <c r="E8" s="123"/>
      <c r="F8" s="123"/>
      <c r="G8" s="123"/>
      <c r="H8" s="123"/>
      <c r="I8" s="249"/>
    </row>
    <row r="9" spans="1:10" s="118" customFormat="1" ht="3" customHeight="1">
      <c r="A9" s="133"/>
      <c r="B9" s="250"/>
      <c r="C9" s="137"/>
      <c r="D9" s="136"/>
      <c r="E9" s="134"/>
      <c r="F9" s="135"/>
      <c r="G9" s="119"/>
      <c r="H9" s="250"/>
      <c r="I9" s="251"/>
    </row>
    <row r="10" spans="1:10" ht="12">
      <c r="A10" s="144"/>
      <c r="B10" s="583" t="s">
        <v>1146</v>
      </c>
      <c r="C10" s="583"/>
      <c r="D10" s="367">
        <v>0</v>
      </c>
      <c r="E10" s="367">
        <v>-37164025.82</v>
      </c>
      <c r="F10" s="367">
        <v>-9072895.4600000009</v>
      </c>
      <c r="G10" s="367">
        <v>0</v>
      </c>
      <c r="H10" s="368">
        <f>SUM(D10:G10)</f>
        <v>-46236921.280000001</v>
      </c>
      <c r="I10" s="251"/>
    </row>
    <row r="11" spans="1:10" ht="9.9" customHeight="1">
      <c r="A11" s="144"/>
      <c r="B11" s="252"/>
      <c r="C11" s="136"/>
      <c r="D11" s="369"/>
      <c r="E11" s="369"/>
      <c r="F11" s="369"/>
      <c r="G11" s="369"/>
      <c r="H11" s="369"/>
      <c r="I11" s="251"/>
    </row>
    <row r="12" spans="1:10" ht="12">
      <c r="A12" s="144"/>
      <c r="B12" s="606" t="s">
        <v>1147</v>
      </c>
      <c r="C12" s="606"/>
      <c r="D12" s="370">
        <f>SUM(D13:D15)</f>
        <v>9294807.6799999997</v>
      </c>
      <c r="E12" s="370">
        <f>SUM(E13:E15)</f>
        <v>0</v>
      </c>
      <c r="F12" s="370">
        <f>SUM(F13:F15)</f>
        <v>0</v>
      </c>
      <c r="G12" s="370">
        <f>SUM(G13:G15)</f>
        <v>0</v>
      </c>
      <c r="H12" s="370">
        <f>SUM(D12:G12)</f>
        <v>9294807.6799999997</v>
      </c>
      <c r="I12" s="251"/>
    </row>
    <row r="13" spans="1:10" ht="12">
      <c r="A13" s="133"/>
      <c r="B13" s="595" t="s">
        <v>133</v>
      </c>
      <c r="C13" s="595"/>
      <c r="D13" s="371">
        <v>9294807.6799999997</v>
      </c>
      <c r="E13" s="371">
        <v>0</v>
      </c>
      <c r="F13" s="371">
        <v>0</v>
      </c>
      <c r="G13" s="371">
        <v>0</v>
      </c>
      <c r="H13" s="369">
        <f t="shared" ref="H13:H21" si="0">SUM(D13:G13)</f>
        <v>9294807.6799999997</v>
      </c>
      <c r="I13" s="251"/>
    </row>
    <row r="14" spans="1:10" ht="12">
      <c r="A14" s="133"/>
      <c r="B14" s="595" t="s">
        <v>51</v>
      </c>
      <c r="C14" s="595"/>
      <c r="D14" s="371">
        <v>0</v>
      </c>
      <c r="E14" s="371">
        <v>0</v>
      </c>
      <c r="F14" s="371">
        <v>0</v>
      </c>
      <c r="G14" s="371">
        <v>0</v>
      </c>
      <c r="H14" s="369">
        <f t="shared" si="0"/>
        <v>0</v>
      </c>
      <c r="I14" s="251"/>
    </row>
    <row r="15" spans="1:10" ht="12">
      <c r="A15" s="133"/>
      <c r="B15" s="595" t="s">
        <v>134</v>
      </c>
      <c r="C15" s="595"/>
      <c r="D15" s="371">
        <v>0</v>
      </c>
      <c r="E15" s="371">
        <v>0</v>
      </c>
      <c r="F15" s="371">
        <v>0</v>
      </c>
      <c r="G15" s="371">
        <v>0</v>
      </c>
      <c r="H15" s="369">
        <f t="shared" si="0"/>
        <v>0</v>
      </c>
      <c r="I15" s="251"/>
    </row>
    <row r="16" spans="1:10" ht="9.9" customHeight="1">
      <c r="A16" s="144"/>
      <c r="B16" s="252"/>
      <c r="C16" s="136"/>
      <c r="D16" s="369"/>
      <c r="E16" s="369"/>
      <c r="F16" s="369"/>
      <c r="G16" s="369"/>
      <c r="H16" s="369"/>
      <c r="I16" s="251"/>
    </row>
    <row r="17" spans="1:11" ht="12">
      <c r="A17" s="144"/>
      <c r="B17" s="606" t="s">
        <v>1148</v>
      </c>
      <c r="C17" s="606"/>
      <c r="D17" s="370">
        <f>SUM(D18:D21)</f>
        <v>0</v>
      </c>
      <c r="E17" s="370">
        <f>SUM(E18:E21)</f>
        <v>45590121.549999997</v>
      </c>
      <c r="F17" s="370">
        <f>SUM(F18:F21)</f>
        <v>12507704.220000001</v>
      </c>
      <c r="G17" s="370">
        <f>SUM(G18:G21)</f>
        <v>0</v>
      </c>
      <c r="H17" s="370">
        <f t="shared" si="0"/>
        <v>58097825.769999996</v>
      </c>
      <c r="I17" s="251"/>
    </row>
    <row r="18" spans="1:11" ht="12">
      <c r="A18" s="133"/>
      <c r="B18" s="595" t="s">
        <v>135</v>
      </c>
      <c r="C18" s="595"/>
      <c r="D18" s="371">
        <v>0</v>
      </c>
      <c r="E18" s="371">
        <v>0</v>
      </c>
      <c r="F18" s="372">
        <v>12507704.220000001</v>
      </c>
      <c r="G18" s="371">
        <v>0</v>
      </c>
      <c r="H18" s="369">
        <f t="shared" si="0"/>
        <v>12507704.220000001</v>
      </c>
      <c r="I18" s="251"/>
    </row>
    <row r="19" spans="1:11" ht="12">
      <c r="A19" s="133"/>
      <c r="B19" s="595" t="s">
        <v>55</v>
      </c>
      <c r="C19" s="595"/>
      <c r="D19" s="371">
        <v>0</v>
      </c>
      <c r="E19" s="371">
        <v>45590121.549999997</v>
      </c>
      <c r="F19" s="371">
        <v>0</v>
      </c>
      <c r="G19" s="371">
        <v>0</v>
      </c>
      <c r="H19" s="369">
        <f t="shared" si="0"/>
        <v>45590121.549999997</v>
      </c>
      <c r="I19" s="251"/>
    </row>
    <row r="20" spans="1:11" ht="12">
      <c r="A20" s="133"/>
      <c r="B20" s="595" t="s">
        <v>136</v>
      </c>
      <c r="C20" s="595"/>
      <c r="D20" s="371">
        <v>0</v>
      </c>
      <c r="E20" s="371">
        <v>0</v>
      </c>
      <c r="F20" s="371">
        <v>0</v>
      </c>
      <c r="G20" s="371">
        <v>0</v>
      </c>
      <c r="H20" s="369">
        <f t="shared" si="0"/>
        <v>0</v>
      </c>
      <c r="I20" s="251"/>
    </row>
    <row r="21" spans="1:11" ht="12">
      <c r="A21" s="133"/>
      <c r="B21" s="595" t="s">
        <v>57</v>
      </c>
      <c r="C21" s="595"/>
      <c r="D21" s="371">
        <v>0</v>
      </c>
      <c r="E21" s="371">
        <v>0</v>
      </c>
      <c r="F21" s="371">
        <v>0</v>
      </c>
      <c r="G21" s="371">
        <v>0</v>
      </c>
      <c r="H21" s="369">
        <f t="shared" si="0"/>
        <v>0</v>
      </c>
      <c r="I21" s="251"/>
    </row>
    <row r="22" spans="1:11" ht="9.9" customHeight="1">
      <c r="A22" s="144"/>
      <c r="B22" s="252"/>
      <c r="C22" s="136"/>
      <c r="D22" s="369"/>
      <c r="E22" s="369"/>
      <c r="F22" s="369"/>
      <c r="G22" s="369"/>
      <c r="H22" s="369"/>
      <c r="I22" s="251"/>
    </row>
    <row r="23" spans="1:11" ht="18" thickBot="1">
      <c r="A23" s="144"/>
      <c r="B23" s="607" t="s">
        <v>440</v>
      </c>
      <c r="C23" s="607"/>
      <c r="D23" s="373">
        <f>D10+D12+D17</f>
        <v>9294807.6799999997</v>
      </c>
      <c r="E23" s="373">
        <f>E10+E12+E17</f>
        <v>8426095.7299999967</v>
      </c>
      <c r="F23" s="373">
        <f>F10+F12+F17</f>
        <v>3434808.76</v>
      </c>
      <c r="G23" s="373">
        <f>G10+G12+G17</f>
        <v>0</v>
      </c>
      <c r="H23" s="373">
        <f>SUM(D23:G23)</f>
        <v>21155712.169999994</v>
      </c>
      <c r="I23" s="251"/>
      <c r="K23" s="253"/>
    </row>
    <row r="24" spans="1:11" ht="12">
      <c r="A24" s="133"/>
      <c r="B24" s="136"/>
      <c r="C24" s="135"/>
      <c r="D24" s="369"/>
      <c r="E24" s="369"/>
      <c r="F24" s="369"/>
      <c r="G24" s="369"/>
      <c r="H24" s="369"/>
      <c r="I24" s="251"/>
    </row>
    <row r="25" spans="1:11" ht="12">
      <c r="A25" s="144"/>
      <c r="B25" s="606" t="s">
        <v>368</v>
      </c>
      <c r="C25" s="606"/>
      <c r="D25" s="370">
        <f>SUM(D26:D28)</f>
        <v>0</v>
      </c>
      <c r="E25" s="370">
        <f>SUM(E26:E28)</f>
        <v>0</v>
      </c>
      <c r="F25" s="370">
        <f>SUM(F26:F28)</f>
        <v>0</v>
      </c>
      <c r="G25" s="370">
        <f>SUM(G26:G28)</f>
        <v>0</v>
      </c>
      <c r="H25" s="370">
        <f>SUM(D25:G25)</f>
        <v>0</v>
      </c>
      <c r="I25" s="251"/>
    </row>
    <row r="26" spans="1:11" ht="12">
      <c r="A26" s="133"/>
      <c r="B26" s="595" t="s">
        <v>50</v>
      </c>
      <c r="C26" s="595"/>
      <c r="D26" s="371">
        <v>0</v>
      </c>
      <c r="E26" s="371">
        <v>0</v>
      </c>
      <c r="F26" s="371"/>
      <c r="G26" s="371">
        <v>0</v>
      </c>
      <c r="H26" s="369">
        <f>SUM(D26:G26)</f>
        <v>0</v>
      </c>
      <c r="I26" s="251"/>
    </row>
    <row r="27" spans="1:11" ht="12">
      <c r="A27" s="133"/>
      <c r="B27" s="595" t="s">
        <v>51</v>
      </c>
      <c r="C27" s="595"/>
      <c r="D27" s="371">
        <v>0</v>
      </c>
      <c r="E27" s="371">
        <v>0</v>
      </c>
      <c r="F27" s="371">
        <v>0</v>
      </c>
      <c r="G27" s="371">
        <v>0</v>
      </c>
      <c r="H27" s="369">
        <f>SUM(D27:G27)</f>
        <v>0</v>
      </c>
      <c r="I27" s="251"/>
    </row>
    <row r="28" spans="1:11" ht="12">
      <c r="A28" s="133"/>
      <c r="B28" s="595" t="s">
        <v>134</v>
      </c>
      <c r="C28" s="595"/>
      <c r="D28" s="371">
        <v>0</v>
      </c>
      <c r="E28" s="371">
        <v>0</v>
      </c>
      <c r="F28" s="371">
        <v>0</v>
      </c>
      <c r="G28" s="371">
        <v>0</v>
      </c>
      <c r="H28" s="369">
        <f>SUM(D28:G28)</f>
        <v>0</v>
      </c>
      <c r="I28" s="251"/>
    </row>
    <row r="29" spans="1:11" ht="9.9" customHeight="1">
      <c r="A29" s="144"/>
      <c r="B29" s="252"/>
      <c r="C29" s="136"/>
      <c r="D29" s="369"/>
      <c r="E29" s="369"/>
      <c r="F29" s="369"/>
      <c r="G29" s="369"/>
      <c r="H29" s="369"/>
      <c r="I29" s="251"/>
    </row>
    <row r="30" spans="1:11" ht="24.75" customHeight="1">
      <c r="A30" s="144" t="s">
        <v>128</v>
      </c>
      <c r="B30" s="606" t="s">
        <v>1149</v>
      </c>
      <c r="C30" s="606"/>
      <c r="D30" s="370">
        <f>SUM(D31:D34)</f>
        <v>0</v>
      </c>
      <c r="E30" s="370">
        <f>SUM(E31:E34)</f>
        <v>0</v>
      </c>
      <c r="F30" s="370">
        <f>SUM(F31:F34)</f>
        <v>3870068.94</v>
      </c>
      <c r="G30" s="370">
        <f>SUM(G31:G34)</f>
        <v>0</v>
      </c>
      <c r="H30" s="370">
        <f>SUM(D30:G30)</f>
        <v>3870068.94</v>
      </c>
      <c r="I30" s="251"/>
    </row>
    <row r="31" spans="1:11" ht="12">
      <c r="A31" s="133"/>
      <c r="B31" s="595" t="s">
        <v>135</v>
      </c>
      <c r="C31" s="595"/>
      <c r="D31" s="371">
        <v>0</v>
      </c>
      <c r="E31" s="371">
        <v>0</v>
      </c>
      <c r="F31" s="371">
        <v>3870068.94</v>
      </c>
      <c r="G31" s="371">
        <v>0</v>
      </c>
      <c r="H31" s="369">
        <f>SUM(D31:G31)</f>
        <v>3870068.94</v>
      </c>
      <c r="I31" s="251"/>
    </row>
    <row r="32" spans="1:11" ht="12">
      <c r="A32" s="133"/>
      <c r="B32" s="595" t="s">
        <v>55</v>
      </c>
      <c r="C32" s="595"/>
      <c r="D32" s="371">
        <v>0</v>
      </c>
      <c r="E32" s="371">
        <v>0</v>
      </c>
      <c r="F32" s="371">
        <v>0</v>
      </c>
      <c r="G32" s="371">
        <v>0</v>
      </c>
      <c r="H32" s="369">
        <f>SUM(D32:G32)</f>
        <v>0</v>
      </c>
      <c r="I32" s="251"/>
    </row>
    <row r="33" spans="1:11" ht="12">
      <c r="A33" s="133"/>
      <c r="B33" s="595" t="s">
        <v>136</v>
      </c>
      <c r="C33" s="595"/>
      <c r="D33" s="371">
        <v>0</v>
      </c>
      <c r="E33" s="371"/>
      <c r="F33" s="371">
        <v>0</v>
      </c>
      <c r="G33" s="371">
        <v>0</v>
      </c>
      <c r="H33" s="369">
        <f>SUM(D33:G33)</f>
        <v>0</v>
      </c>
      <c r="I33" s="251"/>
    </row>
    <row r="34" spans="1:11" ht="12">
      <c r="A34" s="133"/>
      <c r="B34" s="595" t="s">
        <v>57</v>
      </c>
      <c r="C34" s="595"/>
      <c r="D34" s="371">
        <v>0</v>
      </c>
      <c r="E34" s="371">
        <v>0</v>
      </c>
      <c r="F34" s="371">
        <v>0</v>
      </c>
      <c r="G34" s="371">
        <v>0</v>
      </c>
      <c r="H34" s="369">
        <f>SUM(D34:G34)</f>
        <v>0</v>
      </c>
      <c r="I34" s="251"/>
    </row>
    <row r="35" spans="1:11" ht="9.9" customHeight="1">
      <c r="A35" s="144"/>
      <c r="B35" s="252"/>
      <c r="C35" s="136"/>
      <c r="D35" s="369"/>
      <c r="E35" s="369"/>
      <c r="F35" s="369"/>
      <c r="G35" s="369"/>
      <c r="H35" s="369"/>
      <c r="I35" s="251"/>
    </row>
    <row r="36" spans="1:11" ht="17.399999999999999">
      <c r="A36" s="254"/>
      <c r="B36" s="608" t="s">
        <v>369</v>
      </c>
      <c r="C36" s="608"/>
      <c r="D36" s="374">
        <f>D23+D25+D30</f>
        <v>9294807.6799999997</v>
      </c>
      <c r="E36" s="374">
        <f>E23+E25+E30</f>
        <v>8426095.7299999967</v>
      </c>
      <c r="F36" s="374">
        <f>+F23+F30+F25</f>
        <v>7304877.6999999993</v>
      </c>
      <c r="G36" s="374">
        <f>G23+G25+G30</f>
        <v>0</v>
      </c>
      <c r="H36" s="374">
        <f>SUM(D36:G36)</f>
        <v>25025781.109999996</v>
      </c>
      <c r="I36" s="255"/>
      <c r="K36" s="253"/>
    </row>
    <row r="37" spans="1:11" ht="6" customHeight="1">
      <c r="A37" s="256"/>
      <c r="B37" s="256"/>
      <c r="C37" s="256"/>
      <c r="D37" s="256"/>
      <c r="E37" s="256"/>
      <c r="F37" s="256"/>
      <c r="G37" s="256"/>
      <c r="H37" s="256"/>
      <c r="I37" s="257"/>
    </row>
    <row r="38" spans="1:11" ht="15" customHeight="1">
      <c r="A38" s="118"/>
      <c r="B38" s="585" t="s">
        <v>78</v>
      </c>
      <c r="C38" s="585"/>
      <c r="D38" s="585"/>
      <c r="E38" s="585"/>
      <c r="F38" s="585"/>
      <c r="G38" s="585"/>
      <c r="H38" s="585"/>
      <c r="I38" s="585"/>
      <c r="J38" s="135"/>
    </row>
    <row r="39" spans="1:11" ht="9.75" customHeight="1">
      <c r="A39" s="118"/>
      <c r="B39" s="135"/>
      <c r="C39" s="149"/>
      <c r="D39" s="150"/>
      <c r="E39" s="150"/>
      <c r="F39" s="118"/>
      <c r="G39" s="151"/>
      <c r="H39" s="149"/>
      <c r="I39" s="150"/>
      <c r="J39" s="150"/>
    </row>
    <row r="40" spans="1:11" ht="50.1" customHeight="1">
      <c r="A40" s="118"/>
      <c r="B40" s="135"/>
      <c r="C40" s="285"/>
      <c r="D40" s="286"/>
      <c r="E40" s="150"/>
      <c r="F40" s="152"/>
      <c r="G40" s="601"/>
      <c r="H40" s="601"/>
      <c r="I40" s="150"/>
      <c r="J40" s="150"/>
    </row>
    <row r="41" spans="1:11" customFormat="1" ht="14.4">
      <c r="A41" s="80"/>
      <c r="B41" s="114" t="s">
        <v>1062</v>
      </c>
      <c r="C41" s="114"/>
      <c r="D41" s="241"/>
      <c r="E41" s="241"/>
      <c r="F41" s="114"/>
      <c r="G41" s="114"/>
      <c r="H41" s="17"/>
    </row>
    <row r="42" spans="1:11" ht="14.1" customHeight="1">
      <c r="A42" s="118"/>
      <c r="B42" s="157"/>
      <c r="C42" s="598"/>
      <c r="D42" s="598"/>
      <c r="E42" s="158"/>
      <c r="F42" s="158"/>
      <c r="G42" s="598"/>
      <c r="H42" s="598"/>
      <c r="I42" s="136"/>
      <c r="J42" s="150"/>
    </row>
    <row r="44" spans="1:11">
      <c r="F44" s="604"/>
      <c r="G44" s="604"/>
      <c r="H44" s="604"/>
    </row>
    <row r="45" spans="1:11">
      <c r="C45" s="152"/>
      <c r="F45" s="605"/>
      <c r="G45" s="605"/>
      <c r="H45" s="605"/>
    </row>
    <row r="46" spans="1:11" customFormat="1" ht="14.4">
      <c r="A46" s="91" t="s">
        <v>1063</v>
      </c>
      <c r="B46" s="17"/>
      <c r="C46" s="17"/>
      <c r="D46" s="17"/>
      <c r="E46" s="17"/>
      <c r="F46" s="17"/>
      <c r="G46" s="17"/>
    </row>
    <row r="51" spans="1:7">
      <c r="C51" s="152"/>
    </row>
    <row r="52" spans="1:7" customFormat="1" ht="14.4">
      <c r="A52" s="91" t="s">
        <v>1064</v>
      </c>
      <c r="B52" s="17"/>
      <c r="C52" s="17"/>
      <c r="D52" s="17"/>
      <c r="E52" s="17"/>
      <c r="F52" s="17"/>
      <c r="G52" s="17"/>
    </row>
  </sheetData>
  <sheetProtection formatCells="0" selectLockedCells="1"/>
  <mergeCells count="32">
    <mergeCell ref="B33:C33"/>
    <mergeCell ref="C42:D42"/>
    <mergeCell ref="G42:H42"/>
    <mergeCell ref="B36:C36"/>
    <mergeCell ref="B38:I38"/>
    <mergeCell ref="G40:H40"/>
    <mergeCell ref="B27:C27"/>
    <mergeCell ref="B28:C28"/>
    <mergeCell ref="B30:C30"/>
    <mergeCell ref="B31:C31"/>
    <mergeCell ref="B32:C32"/>
    <mergeCell ref="B20:C20"/>
    <mergeCell ref="B21:C21"/>
    <mergeCell ref="B23:C23"/>
    <mergeCell ref="B25:C25"/>
    <mergeCell ref="B26:C26"/>
    <mergeCell ref="F44:H45"/>
    <mergeCell ref="C4:H4"/>
    <mergeCell ref="C1:I1"/>
    <mergeCell ref="C3:I3"/>
    <mergeCell ref="C2:H2"/>
    <mergeCell ref="B19:C19"/>
    <mergeCell ref="B7:C7"/>
    <mergeCell ref="B10:C10"/>
    <mergeCell ref="B12:C12"/>
    <mergeCell ref="B13:C13"/>
    <mergeCell ref="B14:C14"/>
    <mergeCell ref="B15:C15"/>
    <mergeCell ref="B17:C17"/>
    <mergeCell ref="B18:C18"/>
    <mergeCell ref="C5:J5"/>
    <mergeCell ref="B34:C34"/>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PageLayoutView="80" workbookViewId="0">
      <selection activeCell="M46" sqref="M46"/>
    </sheetView>
  </sheetViews>
  <sheetFormatPr baseColWidth="10" defaultColWidth="11.44140625" defaultRowHeight="11.4"/>
  <cols>
    <col min="1" max="1" width="6.109375" style="92" customWidth="1"/>
    <col min="2" max="2" width="24.6640625" style="92" customWidth="1"/>
    <col min="3" max="3" width="32.5546875" style="92" customWidth="1"/>
    <col min="4" max="4" width="15.44140625" style="92" customWidth="1"/>
    <col min="5" max="5" width="12.5546875" style="92" customWidth="1"/>
    <col min="6" max="6" width="7.5546875" style="92" customWidth="1"/>
    <col min="7" max="7" width="24.6640625" style="92" customWidth="1"/>
    <col min="8" max="8" width="32.44140625" style="164" customWidth="1"/>
    <col min="9" max="9" width="13.6640625" style="92" customWidth="1"/>
    <col min="10" max="10" width="13.44140625" style="92" customWidth="1"/>
    <col min="11" max="11" width="4.109375" style="92" customWidth="1"/>
    <col min="12" max="16384" width="11.44140625" style="92"/>
  </cols>
  <sheetData>
    <row r="1" spans="1:11" ht="14.1" customHeight="1">
      <c r="A1" s="160"/>
      <c r="C1" s="575" t="s">
        <v>1016</v>
      </c>
      <c r="D1" s="575"/>
      <c r="E1" s="575"/>
      <c r="F1" s="575"/>
      <c r="G1" s="575"/>
      <c r="H1" s="575"/>
      <c r="I1" s="575"/>
      <c r="J1" s="161"/>
      <c r="K1" s="161"/>
    </row>
    <row r="2" spans="1:11" ht="14.1" customHeight="1">
      <c r="A2" s="162"/>
      <c r="C2" s="575" t="s">
        <v>66</v>
      </c>
      <c r="D2" s="575"/>
      <c r="E2" s="575"/>
      <c r="F2" s="575"/>
      <c r="G2" s="575"/>
      <c r="H2" s="575"/>
      <c r="I2" s="575"/>
      <c r="J2" s="162"/>
      <c r="K2" s="162"/>
    </row>
    <row r="3" spans="1:11" ht="14.1" customHeight="1">
      <c r="A3" s="163"/>
      <c r="C3" s="575" t="s">
        <v>1087</v>
      </c>
      <c r="D3" s="575"/>
      <c r="E3" s="575"/>
      <c r="F3" s="575"/>
      <c r="G3" s="575"/>
      <c r="H3" s="575"/>
      <c r="I3" s="575"/>
      <c r="J3" s="162"/>
      <c r="K3" s="162"/>
    </row>
    <row r="4" spans="1:11" ht="14.1" customHeight="1">
      <c r="A4" s="163"/>
      <c r="C4" s="575" t="s">
        <v>1</v>
      </c>
      <c r="D4" s="575"/>
      <c r="E4" s="575"/>
      <c r="F4" s="575"/>
      <c r="G4" s="575"/>
      <c r="H4" s="575"/>
      <c r="I4" s="575"/>
      <c r="J4" s="162"/>
      <c r="K4" s="162"/>
    </row>
    <row r="5" spans="1:11" ht="20.100000000000001" customHeight="1">
      <c r="A5" s="163"/>
      <c r="B5" s="124" t="s">
        <v>4</v>
      </c>
      <c r="C5" s="587" t="s">
        <v>446</v>
      </c>
      <c r="D5" s="587"/>
      <c r="E5" s="587"/>
      <c r="F5" s="587"/>
      <c r="G5" s="587"/>
      <c r="H5" s="587"/>
      <c r="I5" s="587"/>
      <c r="J5" s="587"/>
    </row>
    <row r="6" spans="1:11" ht="3" customHeight="1">
      <c r="A6" s="161"/>
      <c r="B6" s="161"/>
      <c r="C6" s="161"/>
      <c r="D6" s="161"/>
      <c r="E6" s="161"/>
      <c r="F6" s="161"/>
    </row>
    <row r="7" spans="1:11" s="118" customFormat="1" ht="3" customHeight="1">
      <c r="A7" s="163"/>
      <c r="B7" s="165"/>
      <c r="C7" s="165"/>
      <c r="D7" s="165"/>
      <c r="E7" s="165"/>
      <c r="F7" s="166"/>
      <c r="H7" s="159"/>
    </row>
    <row r="8" spans="1:11" s="118" customFormat="1" ht="3" customHeight="1">
      <c r="A8" s="167"/>
      <c r="B8" s="167"/>
      <c r="C8" s="167"/>
      <c r="D8" s="168"/>
      <c r="E8" s="168"/>
      <c r="F8" s="169"/>
      <c r="H8" s="159"/>
    </row>
    <row r="9" spans="1:11" s="118" customFormat="1" ht="20.100000000000001" customHeight="1">
      <c r="A9" s="170"/>
      <c r="B9" s="594" t="s">
        <v>76</v>
      </c>
      <c r="C9" s="594"/>
      <c r="D9" s="171" t="s">
        <v>67</v>
      </c>
      <c r="E9" s="171" t="s">
        <v>68</v>
      </c>
      <c r="F9" s="172"/>
      <c r="G9" s="594" t="s">
        <v>76</v>
      </c>
      <c r="H9" s="594"/>
      <c r="I9" s="171" t="s">
        <v>67</v>
      </c>
      <c r="J9" s="171" t="s">
        <v>68</v>
      </c>
      <c r="K9" s="173"/>
    </row>
    <row r="10" spans="1:11" ht="3" customHeight="1">
      <c r="A10" s="174"/>
      <c r="B10" s="175"/>
      <c r="C10" s="175"/>
      <c r="D10" s="176"/>
      <c r="E10" s="176"/>
      <c r="F10" s="160"/>
      <c r="G10" s="118"/>
      <c r="H10" s="159"/>
      <c r="I10" s="118"/>
      <c r="J10" s="118"/>
      <c r="K10" s="132"/>
    </row>
    <row r="11" spans="1:11" s="118" customFormat="1" ht="3" customHeight="1">
      <c r="A11" s="133"/>
      <c r="B11" s="177"/>
      <c r="C11" s="177"/>
      <c r="D11" s="178"/>
      <c r="E11" s="178"/>
      <c r="F11" s="119"/>
      <c r="H11" s="159"/>
      <c r="K11" s="132"/>
    </row>
    <row r="12" spans="1:11" ht="12">
      <c r="A12" s="179"/>
      <c r="B12" s="583" t="s">
        <v>6</v>
      </c>
      <c r="C12" s="583"/>
      <c r="D12" s="180">
        <f>D14+D24</f>
        <v>36221484</v>
      </c>
      <c r="E12" s="180"/>
      <c r="F12" s="119"/>
      <c r="G12" s="583" t="s">
        <v>7</v>
      </c>
      <c r="H12" s="583"/>
      <c r="I12" s="180"/>
      <c r="J12" s="180">
        <f>J14</f>
        <v>1565653</v>
      </c>
      <c r="K12" s="132"/>
    </row>
    <row r="13" spans="1:11" ht="12">
      <c r="A13" s="181"/>
      <c r="B13" s="137"/>
      <c r="C13" s="136"/>
      <c r="D13" s="182"/>
      <c r="E13" s="182"/>
      <c r="F13" s="119"/>
      <c r="G13" s="137"/>
      <c r="H13" s="137"/>
      <c r="I13" s="182"/>
      <c r="J13" s="182"/>
      <c r="K13" s="132"/>
    </row>
    <row r="14" spans="1:11" ht="12">
      <c r="A14" s="181"/>
      <c r="B14" s="583" t="s">
        <v>8</v>
      </c>
      <c r="C14" s="583"/>
      <c r="D14" s="180">
        <f>SUM(D16:D22)</f>
        <v>4000</v>
      </c>
      <c r="E14" s="180">
        <f>SUM(E16:E22)-D14</f>
        <v>4089395</v>
      </c>
      <c r="F14" s="119"/>
      <c r="G14" s="583" t="s">
        <v>9</v>
      </c>
      <c r="H14" s="583"/>
      <c r="I14" s="180">
        <f>SUM(I16:I23)</f>
        <v>184487</v>
      </c>
      <c r="J14" s="180">
        <f>SUM(J16:J23)-I16</f>
        <v>1565653</v>
      </c>
      <c r="K14" s="132"/>
    </row>
    <row r="15" spans="1:11" ht="12">
      <c r="A15" s="181"/>
      <c r="B15" s="137"/>
      <c r="C15" s="136"/>
      <c r="D15" s="182"/>
      <c r="E15" s="182"/>
      <c r="F15" s="119"/>
      <c r="G15" s="137"/>
      <c r="H15" s="137"/>
      <c r="I15" s="182"/>
      <c r="J15" s="182"/>
      <c r="K15" s="132"/>
    </row>
    <row r="16" spans="1:11">
      <c r="A16" s="179"/>
      <c r="B16" s="595" t="s">
        <v>10</v>
      </c>
      <c r="C16" s="595"/>
      <c r="D16" s="183"/>
      <c r="E16" s="183">
        <v>4070207</v>
      </c>
      <c r="F16" s="119"/>
      <c r="G16" s="595" t="s">
        <v>11</v>
      </c>
      <c r="H16" s="595"/>
      <c r="I16" s="183">
        <v>184487</v>
      </c>
      <c r="J16" s="183">
        <f>1750140</f>
        <v>1750140</v>
      </c>
      <c r="K16" s="132"/>
    </row>
    <row r="17" spans="1:11">
      <c r="A17" s="179"/>
      <c r="B17" s="595" t="s">
        <v>12</v>
      </c>
      <c r="C17" s="595"/>
      <c r="D17" s="183">
        <f>IF(ESF!D18&lt;ESF!E18,ESF!E18-ESF!D18,0)</f>
        <v>0</v>
      </c>
      <c r="E17" s="183">
        <v>23188</v>
      </c>
      <c r="F17" s="119"/>
      <c r="G17" s="595" t="s">
        <v>13</v>
      </c>
      <c r="H17" s="595"/>
      <c r="I17" s="183">
        <f>IF(ESF!I18&gt;ESF!J18,ESF!I18-ESF!J18,0)</f>
        <v>0</v>
      </c>
      <c r="J17" s="183">
        <f>IF(I17&gt;0,0,ESF!J18-ESF!I18)</f>
        <v>0</v>
      </c>
      <c r="K17" s="132"/>
    </row>
    <row r="18" spans="1:11">
      <c r="A18" s="179"/>
      <c r="B18" s="595" t="s">
        <v>14</v>
      </c>
      <c r="C18" s="595"/>
      <c r="D18" s="183">
        <f>IF(ESF!D19&lt;ESF!E19,ESF!E19-ESF!D19,0)</f>
        <v>4000</v>
      </c>
      <c r="E18" s="183">
        <f>IF(D18&gt;0,0,ESF!D19-ESF!E19)</f>
        <v>0</v>
      </c>
      <c r="F18" s="119"/>
      <c r="G18" s="595" t="s">
        <v>15</v>
      </c>
      <c r="H18" s="595"/>
      <c r="I18" s="183">
        <f>IF(ESF!I19&gt;ESF!J19,ESF!I19-ESF!J19,0)</f>
        <v>0</v>
      </c>
      <c r="J18" s="183">
        <f>IF(I18&gt;0,0,ESF!J19-ESF!I19)</f>
        <v>0</v>
      </c>
      <c r="K18" s="132"/>
    </row>
    <row r="19" spans="1:11">
      <c r="A19" s="179"/>
      <c r="B19" s="595" t="s">
        <v>16</v>
      </c>
      <c r="C19" s="595"/>
      <c r="D19" s="183">
        <f>IF(ESF!D20&lt;ESF!E20,ESF!E20-ESF!D20,0)</f>
        <v>0</v>
      </c>
      <c r="E19" s="183">
        <f>IF(D19&gt;0,0,ESF!D20-ESF!E20)</f>
        <v>0</v>
      </c>
      <c r="F19" s="119"/>
      <c r="G19" s="595" t="s">
        <v>17</v>
      </c>
      <c r="H19" s="595"/>
      <c r="I19" s="183">
        <f>IF(ESF!I20&gt;ESF!J20,ESF!I20-ESF!J20,0)</f>
        <v>0</v>
      </c>
      <c r="J19" s="183">
        <f>IF(I19&gt;0,0,ESF!J20-ESF!I20)</f>
        <v>0</v>
      </c>
      <c r="K19" s="132"/>
    </row>
    <row r="20" spans="1:11">
      <c r="A20" s="179"/>
      <c r="B20" s="595" t="s">
        <v>18</v>
      </c>
      <c r="C20" s="595"/>
      <c r="D20" s="183">
        <f>IF(ESF!D21&lt;ESF!E21,ESF!E21-ESF!D21,0)</f>
        <v>0</v>
      </c>
      <c r="E20" s="183">
        <f>IF(D20&gt;0,0,ESF!D21-ESF!E21)</f>
        <v>0</v>
      </c>
      <c r="F20" s="119"/>
      <c r="G20" s="595" t="s">
        <v>19</v>
      </c>
      <c r="H20" s="595"/>
      <c r="I20" s="183">
        <f>IF(ESF!I21&gt;ESF!J21,ESF!I21-ESF!J21,0)</f>
        <v>0</v>
      </c>
      <c r="J20" s="183">
        <f>IF(I20&gt;0,0,ESF!J21-ESF!I21)</f>
        <v>0</v>
      </c>
      <c r="K20" s="132"/>
    </row>
    <row r="21" spans="1:11" ht="25.5" customHeight="1">
      <c r="A21" s="179"/>
      <c r="B21" s="595" t="s">
        <v>20</v>
      </c>
      <c r="C21" s="595"/>
      <c r="D21" s="183">
        <f>IF(ESF!D22&lt;ESF!E22,ESF!E22-ESF!D22,0)</f>
        <v>0</v>
      </c>
      <c r="E21" s="183">
        <f>IF(D21&gt;0,0,ESF!D22-ESF!E22)</f>
        <v>0</v>
      </c>
      <c r="F21" s="119"/>
      <c r="G21" s="597" t="s">
        <v>21</v>
      </c>
      <c r="H21" s="597"/>
      <c r="I21" s="183">
        <f>IF(ESF!I22&gt;ESF!J22,ESF!I22-ESF!J22,0)</f>
        <v>0</v>
      </c>
      <c r="J21" s="183">
        <f>IF(I21&gt;0,0,ESF!J22-ESF!I22)</f>
        <v>0</v>
      </c>
      <c r="K21" s="132"/>
    </row>
    <row r="22" spans="1:11">
      <c r="A22" s="179"/>
      <c r="B22" s="595" t="s">
        <v>22</v>
      </c>
      <c r="C22" s="595"/>
      <c r="D22" s="183">
        <f>IF(ESF!D23&lt;ESF!E23,ESF!E23-ESF!D23,0)</f>
        <v>0</v>
      </c>
      <c r="E22" s="183">
        <f>IF(D22&gt;0,0,ESF!D23-ESF!E23)</f>
        <v>0</v>
      </c>
      <c r="F22" s="119"/>
      <c r="G22" s="595" t="s">
        <v>23</v>
      </c>
      <c r="H22" s="595"/>
      <c r="I22" s="183">
        <f>IF(ESF!I23&gt;ESF!J23,ESF!I23-ESF!J23,0)</f>
        <v>0</v>
      </c>
      <c r="J22" s="183">
        <f>IF(I22&gt;0,0,ESF!J23-ESF!I23)</f>
        <v>0</v>
      </c>
      <c r="K22" s="132"/>
    </row>
    <row r="23" spans="1:11" ht="12">
      <c r="A23" s="181"/>
      <c r="B23" s="137"/>
      <c r="C23" s="136"/>
      <c r="D23" s="182"/>
      <c r="E23" s="182"/>
      <c r="F23" s="119"/>
      <c r="G23" s="595" t="s">
        <v>24</v>
      </c>
      <c r="H23" s="595"/>
      <c r="I23" s="183">
        <f>IF(ESF!I24&gt;ESF!J24,ESF!I24-ESF!J24,0)</f>
        <v>0</v>
      </c>
      <c r="J23" s="183">
        <f>IF(I23&gt;0,0,ESF!J24-ESF!I24)</f>
        <v>0</v>
      </c>
      <c r="K23" s="132"/>
    </row>
    <row r="24" spans="1:11" ht="12">
      <c r="A24" s="181"/>
      <c r="B24" s="583" t="s">
        <v>27</v>
      </c>
      <c r="C24" s="583"/>
      <c r="D24" s="180">
        <f>D28-E29-E32</f>
        <v>36217484</v>
      </c>
      <c r="E24" s="180">
        <f>SUM(E26:E34)</f>
        <v>904458</v>
      </c>
      <c r="F24" s="119"/>
      <c r="G24" s="137"/>
      <c r="H24" s="137"/>
      <c r="I24" s="182"/>
      <c r="J24" s="182"/>
      <c r="K24" s="132"/>
    </row>
    <row r="25" spans="1:11" ht="12">
      <c r="A25" s="181"/>
      <c r="B25" s="137"/>
      <c r="C25" s="136"/>
      <c r="D25" s="182"/>
      <c r="E25" s="182"/>
      <c r="F25" s="119"/>
      <c r="G25" s="584" t="s">
        <v>28</v>
      </c>
      <c r="H25" s="584"/>
      <c r="I25" s="180">
        <f>SUM(I27:I32)</f>
        <v>0</v>
      </c>
      <c r="J25" s="180">
        <f>SUM(J27:J32)</f>
        <v>0</v>
      </c>
      <c r="K25" s="132"/>
    </row>
    <row r="26" spans="1:11" ht="12">
      <c r="A26" s="179"/>
      <c r="B26" s="595" t="s">
        <v>29</v>
      </c>
      <c r="C26" s="595"/>
      <c r="D26" s="183"/>
      <c r="E26" s="183">
        <v>0</v>
      </c>
      <c r="F26" s="119"/>
      <c r="G26" s="137"/>
      <c r="H26" s="137"/>
      <c r="I26" s="182"/>
      <c r="J26" s="182"/>
      <c r="K26" s="132"/>
    </row>
    <row r="27" spans="1:11">
      <c r="A27" s="179"/>
      <c r="B27" s="595" t="s">
        <v>31</v>
      </c>
      <c r="C27" s="595"/>
      <c r="D27" s="183">
        <f>IF(ESF!D31&lt;ESF!E31,ESF!E31-ESF!D31,0)</f>
        <v>0</v>
      </c>
      <c r="E27" s="183">
        <f>IF(D27&gt;0,0,ESF!D31-ESF!E31)</f>
        <v>0</v>
      </c>
      <c r="F27" s="119"/>
      <c r="G27" s="595" t="s">
        <v>30</v>
      </c>
      <c r="H27" s="595"/>
      <c r="I27" s="183">
        <f>IF(ESF!I30&gt;ESF!J30,ESF!I30-ESF!J30,0)</f>
        <v>0</v>
      </c>
      <c r="J27" s="183">
        <f>IF(I27&gt;0,0,ESF!J30-ESF!I30)</f>
        <v>0</v>
      </c>
      <c r="K27" s="132"/>
    </row>
    <row r="28" spans="1:11">
      <c r="A28" s="179"/>
      <c r="B28" s="595" t="s">
        <v>33</v>
      </c>
      <c r="C28" s="595"/>
      <c r="D28" s="183">
        <v>37121942</v>
      </c>
      <c r="E28" s="183">
        <f>IF(D28&gt;0,0,ESF!D32-ESF!E32)</f>
        <v>0</v>
      </c>
      <c r="F28" s="119"/>
      <c r="G28" s="595" t="s">
        <v>32</v>
      </c>
      <c r="H28" s="595"/>
      <c r="I28" s="183">
        <f>IF(ESF!I31&gt;ESF!J31,ESF!I31-ESF!J31,0)</f>
        <v>0</v>
      </c>
      <c r="J28" s="183">
        <f>IF(I28&gt;0,0,ESF!J31-ESF!I31)</f>
        <v>0</v>
      </c>
      <c r="K28" s="132"/>
    </row>
    <row r="29" spans="1:11">
      <c r="A29" s="179"/>
      <c r="B29" s="595" t="s">
        <v>35</v>
      </c>
      <c r="C29" s="595"/>
      <c r="D29" s="183">
        <f>IF(ESF!D33&lt;ESF!E33,ESF!E33-ESF!D33,0)</f>
        <v>0</v>
      </c>
      <c r="E29" s="183">
        <v>654185</v>
      </c>
      <c r="F29" s="119"/>
      <c r="G29" s="595" t="s">
        <v>34</v>
      </c>
      <c r="H29" s="595"/>
      <c r="I29" s="183">
        <f>IF(ESF!I32&gt;ESF!J32,ESF!I32-ESF!J32,0)</f>
        <v>0</v>
      </c>
      <c r="J29" s="183">
        <f>IF(I29&gt;0,0,ESF!J32-ESF!I32)</f>
        <v>0</v>
      </c>
      <c r="K29" s="132"/>
    </row>
    <row r="30" spans="1:11">
      <c r="A30" s="179"/>
      <c r="B30" s="595" t="s">
        <v>37</v>
      </c>
      <c r="C30" s="595"/>
      <c r="D30" s="183">
        <f>IF(ESF!D34&lt;ESF!E34,ESF!E34-ESF!D34,0)</f>
        <v>0</v>
      </c>
      <c r="E30" s="183">
        <f>IF(D30&gt;0,0,ESF!D34-ESF!E34)</f>
        <v>0</v>
      </c>
      <c r="F30" s="119"/>
      <c r="G30" s="595" t="s">
        <v>36</v>
      </c>
      <c r="H30" s="595"/>
      <c r="I30" s="183">
        <f>IF(ESF!I33&gt;ESF!J33,ESF!I33-ESF!J33,0)</f>
        <v>0</v>
      </c>
      <c r="J30" s="183">
        <f>IF(I30&gt;0,0,ESF!J33-ESF!I33)</f>
        <v>0</v>
      </c>
      <c r="K30" s="132"/>
    </row>
    <row r="31" spans="1:11" ht="26.1" customHeight="1">
      <c r="A31" s="179"/>
      <c r="B31" s="597" t="s">
        <v>39</v>
      </c>
      <c r="C31" s="597"/>
      <c r="D31" s="183">
        <v>0</v>
      </c>
      <c r="E31" s="183">
        <v>0</v>
      </c>
      <c r="F31" s="119"/>
      <c r="G31" s="597" t="s">
        <v>38</v>
      </c>
      <c r="H31" s="597"/>
      <c r="I31" s="183">
        <f>IF(ESF!I34&gt;ESF!J34,ESF!I34-ESF!J34,0)</f>
        <v>0</v>
      </c>
      <c r="J31" s="183">
        <f>IF(I31&gt;0,0,ESF!J34-ESF!I34)</f>
        <v>0</v>
      </c>
      <c r="K31" s="132"/>
    </row>
    <row r="32" spans="1:11">
      <c r="A32" s="179"/>
      <c r="B32" s="595" t="s">
        <v>41</v>
      </c>
      <c r="C32" s="595"/>
      <c r="D32" s="183">
        <f>IF(ESF!D36&lt;ESF!E36,ESF!E36-ESF!D36,0)</f>
        <v>0</v>
      </c>
      <c r="E32" s="183">
        <v>250273</v>
      </c>
      <c r="F32" s="119"/>
      <c r="G32" s="595" t="s">
        <v>40</v>
      </c>
      <c r="H32" s="595"/>
      <c r="I32" s="183">
        <f>IF(ESF!I35&gt;ESF!J35,ESF!I35-ESF!J35,0)</f>
        <v>0</v>
      </c>
      <c r="J32" s="183">
        <f>IF(I32&gt;0,0,ESF!J35-ESF!I35)</f>
        <v>0</v>
      </c>
      <c r="K32" s="132"/>
    </row>
    <row r="33" spans="1:11" ht="25.5" customHeight="1">
      <c r="A33" s="179"/>
      <c r="B33" s="597" t="s">
        <v>42</v>
      </c>
      <c r="C33" s="597"/>
      <c r="D33" s="183">
        <f>IF(ESF!D37&lt;ESF!E37,ESF!E37-ESF!D37,0)</f>
        <v>0</v>
      </c>
      <c r="E33" s="183">
        <f>IF(D33&gt;0,0,ESF!D37-ESF!E37)</f>
        <v>0</v>
      </c>
      <c r="F33" s="119"/>
      <c r="G33" s="137"/>
      <c r="H33" s="137"/>
      <c r="I33" s="184"/>
      <c r="J33" s="184"/>
      <c r="K33" s="132"/>
    </row>
    <row r="34" spans="1:11" ht="12">
      <c r="A34" s="179"/>
      <c r="B34" s="595" t="s">
        <v>44</v>
      </c>
      <c r="C34" s="595"/>
      <c r="D34" s="183">
        <f>IF(ESF!D38&lt;ESF!E38,ESF!E38-ESF!D38,0)</f>
        <v>0</v>
      </c>
      <c r="E34" s="183">
        <f>IF(D34&gt;0,0,ESF!D38-ESF!E38)</f>
        <v>0</v>
      </c>
      <c r="F34" s="119"/>
      <c r="G34" s="583" t="s">
        <v>47</v>
      </c>
      <c r="H34" s="583"/>
      <c r="I34" s="180"/>
      <c r="J34" s="180">
        <f>J36+J42+J50</f>
        <v>30562437</v>
      </c>
      <c r="K34" s="132"/>
    </row>
    <row r="35" spans="1:11" ht="12">
      <c r="A35" s="181"/>
      <c r="B35" s="137"/>
      <c r="C35" s="136"/>
      <c r="D35" s="184"/>
      <c r="E35" s="184"/>
      <c r="F35" s="119"/>
      <c r="G35" s="137"/>
      <c r="H35" s="137"/>
      <c r="I35" s="182"/>
      <c r="J35" s="182"/>
      <c r="K35" s="132"/>
    </row>
    <row r="36" spans="1:11" ht="12">
      <c r="A36" s="179"/>
      <c r="B36" s="118"/>
      <c r="C36" s="118"/>
      <c r="D36" s="118"/>
      <c r="E36" s="118"/>
      <c r="F36" s="119"/>
      <c r="G36" s="583" t="s">
        <v>49</v>
      </c>
      <c r="H36" s="583"/>
      <c r="I36" s="180">
        <f>SUM(I38:I40)</f>
        <v>0</v>
      </c>
      <c r="J36" s="180">
        <f>SUM(J38:J40)</f>
        <v>0</v>
      </c>
      <c r="K36" s="132"/>
    </row>
    <row r="37" spans="1:11" ht="12">
      <c r="A37" s="181"/>
      <c r="B37" s="118"/>
      <c r="C37" s="118"/>
      <c r="D37" s="118"/>
      <c r="E37" s="118"/>
      <c r="F37" s="119"/>
      <c r="G37" s="137"/>
      <c r="H37" s="137"/>
      <c r="I37" s="182"/>
      <c r="J37" s="182"/>
      <c r="K37" s="132"/>
    </row>
    <row r="38" spans="1:11">
      <c r="A38" s="179"/>
      <c r="B38" s="118"/>
      <c r="C38" s="118"/>
      <c r="D38" s="118"/>
      <c r="E38" s="118"/>
      <c r="F38" s="119"/>
      <c r="G38" s="595" t="s">
        <v>50</v>
      </c>
      <c r="H38" s="595"/>
      <c r="I38" s="183">
        <v>0</v>
      </c>
      <c r="J38" s="183">
        <v>0</v>
      </c>
      <c r="K38" s="132"/>
    </row>
    <row r="39" spans="1:11" ht="12">
      <c r="A39" s="181"/>
      <c r="B39" s="118"/>
      <c r="C39" s="118"/>
      <c r="D39" s="118"/>
      <c r="E39" s="118"/>
      <c r="F39" s="119"/>
      <c r="G39" s="595" t="s">
        <v>51</v>
      </c>
      <c r="H39" s="595"/>
      <c r="I39" s="183">
        <f>IF(ESF!I46&gt;ESF!J46,ESF!I46-ESF!J46,0)</f>
        <v>0</v>
      </c>
      <c r="J39" s="183">
        <f>IF(I39&gt;0,0,ESF!J46-ESF!I46)</f>
        <v>0</v>
      </c>
      <c r="K39" s="132"/>
    </row>
    <row r="40" spans="1:11">
      <c r="A40" s="179"/>
      <c r="B40" s="118"/>
      <c r="C40" s="118"/>
      <c r="D40" s="118"/>
      <c r="E40" s="118"/>
      <c r="F40" s="119"/>
      <c r="G40" s="595" t="s">
        <v>52</v>
      </c>
      <c r="H40" s="595"/>
      <c r="I40" s="183">
        <f>IF(ESF!I47&gt;ESF!J47,ESF!I47-ESF!J47,0)</f>
        <v>0</v>
      </c>
      <c r="J40" s="183">
        <f>IF(I40&gt;0,0,ESF!J47-ESF!I47)</f>
        <v>0</v>
      </c>
      <c r="K40" s="132"/>
    </row>
    <row r="41" spans="1:11" ht="12">
      <c r="A41" s="179"/>
      <c r="B41" s="118"/>
      <c r="C41" s="118"/>
      <c r="D41" s="118"/>
      <c r="E41" s="118"/>
      <c r="F41" s="119"/>
      <c r="G41" s="137"/>
      <c r="H41" s="137"/>
      <c r="I41" s="182"/>
      <c r="J41" s="182"/>
      <c r="K41" s="132"/>
    </row>
    <row r="42" spans="1:11" ht="12">
      <c r="A42" s="179"/>
      <c r="B42" s="118"/>
      <c r="C42" s="118"/>
      <c r="D42" s="118"/>
      <c r="E42" s="118"/>
      <c r="F42" s="119"/>
      <c r="G42" s="583" t="s">
        <v>53</v>
      </c>
      <c r="H42" s="583"/>
      <c r="I42" s="180">
        <f>SUM(I44:I48)</f>
        <v>16377773</v>
      </c>
      <c r="J42" s="180">
        <f>J48-I44</f>
        <v>30562437</v>
      </c>
      <c r="K42" s="132"/>
    </row>
    <row r="43" spans="1:11" ht="12">
      <c r="A43" s="179"/>
      <c r="B43" s="118"/>
      <c r="C43" s="118"/>
      <c r="D43" s="118"/>
      <c r="E43" s="118"/>
      <c r="F43" s="119"/>
      <c r="G43" s="137"/>
      <c r="H43" s="137"/>
      <c r="I43" s="182"/>
      <c r="J43" s="182"/>
      <c r="K43" s="132"/>
    </row>
    <row r="44" spans="1:11">
      <c r="A44" s="179"/>
      <c r="B44" s="118"/>
      <c r="C44" s="118"/>
      <c r="D44" s="118"/>
      <c r="E44" s="118"/>
      <c r="F44" s="119"/>
      <c r="G44" s="595" t="s">
        <v>54</v>
      </c>
      <c r="H44" s="595"/>
      <c r="I44" s="183">
        <v>16377773</v>
      </c>
      <c r="J44" s="183"/>
      <c r="K44" s="132"/>
    </row>
    <row r="45" spans="1:11">
      <c r="A45" s="179"/>
      <c r="B45" s="118"/>
      <c r="C45" s="118"/>
      <c r="D45" s="118"/>
      <c r="E45" s="118"/>
      <c r="F45" s="119"/>
      <c r="G45" s="595" t="s">
        <v>55</v>
      </c>
      <c r="H45" s="595"/>
      <c r="I45" s="183">
        <v>0</v>
      </c>
      <c r="J45" s="183">
        <v>0</v>
      </c>
      <c r="K45" s="132"/>
    </row>
    <row r="46" spans="1:11">
      <c r="A46" s="179"/>
      <c r="B46" s="118"/>
      <c r="C46" s="118"/>
      <c r="D46" s="118"/>
      <c r="E46" s="118"/>
      <c r="F46" s="119"/>
      <c r="G46" s="595" t="s">
        <v>56</v>
      </c>
      <c r="H46" s="595"/>
      <c r="I46" s="183">
        <f>IF(ESF!I53&gt;ESF!J53,ESF!I53-ESF!J53,0)</f>
        <v>0</v>
      </c>
      <c r="J46" s="183"/>
      <c r="K46" s="132"/>
    </row>
    <row r="47" spans="1:11">
      <c r="A47" s="179"/>
      <c r="B47" s="118"/>
      <c r="C47" s="118"/>
      <c r="D47" s="118"/>
      <c r="E47" s="118"/>
      <c r="F47" s="119"/>
      <c r="G47" s="595" t="s">
        <v>57</v>
      </c>
      <c r="H47" s="595"/>
      <c r="I47" s="183">
        <f>IF(ESF!I54&gt;ESF!J54,ESF!I54-ESF!J54,0)</f>
        <v>0</v>
      </c>
      <c r="J47" s="183">
        <f>IF(I47&gt;0,0,ESF!J54-ESF!I54)</f>
        <v>0</v>
      </c>
      <c r="K47" s="132"/>
    </row>
    <row r="48" spans="1:11" ht="12">
      <c r="A48" s="181"/>
      <c r="B48" s="118"/>
      <c r="C48" s="118"/>
      <c r="D48" s="118"/>
      <c r="E48" s="118"/>
      <c r="F48" s="119"/>
      <c r="G48" s="595" t="s">
        <v>58</v>
      </c>
      <c r="H48" s="595"/>
      <c r="I48" s="183">
        <f>IF(ESF!I55&gt;ESF!J55,ESF!I55-ESF!J55,0)</f>
        <v>0</v>
      </c>
      <c r="J48" s="183">
        <v>46940210</v>
      </c>
      <c r="K48" s="132"/>
    </row>
    <row r="49" spans="1:16" ht="12">
      <c r="A49" s="179"/>
      <c r="B49" s="118"/>
      <c r="C49" s="118"/>
      <c r="D49" s="118"/>
      <c r="E49" s="118"/>
      <c r="F49" s="119"/>
      <c r="G49" s="137"/>
      <c r="H49" s="137"/>
      <c r="I49" s="182"/>
      <c r="J49" s="182"/>
      <c r="K49" s="132"/>
    </row>
    <row r="50" spans="1:16" ht="26.1" customHeight="1">
      <c r="A50" s="181"/>
      <c r="B50" s="118"/>
      <c r="C50" s="118"/>
      <c r="D50" s="118"/>
      <c r="E50" s="118"/>
      <c r="F50" s="119"/>
      <c r="G50" s="583" t="s">
        <v>79</v>
      </c>
      <c r="H50" s="583"/>
      <c r="I50" s="180">
        <f>SUM(I52:I53)</f>
        <v>0</v>
      </c>
      <c r="J50" s="180">
        <f>SUM(J52:J53)</f>
        <v>0</v>
      </c>
      <c r="K50" s="132"/>
    </row>
    <row r="51" spans="1:16" ht="12">
      <c r="A51" s="179"/>
      <c r="B51" s="118"/>
      <c r="C51" s="118"/>
      <c r="D51" s="118"/>
      <c r="E51" s="118"/>
      <c r="F51" s="119"/>
      <c r="G51" s="137"/>
      <c r="H51" s="137"/>
      <c r="I51" s="182"/>
      <c r="J51" s="182"/>
      <c r="K51" s="132"/>
    </row>
    <row r="52" spans="1:16">
      <c r="A52" s="179"/>
      <c r="B52" s="118"/>
      <c r="C52" s="118"/>
      <c r="D52" s="118"/>
      <c r="E52" s="118"/>
      <c r="F52" s="119"/>
      <c r="G52" s="595" t="s">
        <v>60</v>
      </c>
      <c r="H52" s="595"/>
      <c r="I52" s="183">
        <f>IF(ESF!I59&gt;ESF!J59,ESF!I59-ESF!J59,0)</f>
        <v>0</v>
      </c>
      <c r="J52" s="183">
        <f>IF(I52&gt;0,0,ESF!J59-ESF!I59)</f>
        <v>0</v>
      </c>
      <c r="K52" s="132"/>
    </row>
    <row r="53" spans="1:16" ht="19.5" customHeight="1">
      <c r="A53" s="185"/>
      <c r="B53" s="152"/>
      <c r="C53" s="152"/>
      <c r="D53" s="152"/>
      <c r="E53" s="152"/>
      <c r="F53" s="146"/>
      <c r="G53" s="610" t="s">
        <v>61</v>
      </c>
      <c r="H53" s="610"/>
      <c r="I53" s="186">
        <f>IF(ESF!I60&gt;ESF!J60,ESF!I60-ESF!J60,0)</f>
        <v>0</v>
      </c>
      <c r="J53" s="186">
        <f>IF(I53&gt;0,0,ESF!J60-ESF!I60)</f>
        <v>0</v>
      </c>
      <c r="K53" s="148"/>
    </row>
    <row r="54" spans="1:16" ht="6" customHeight="1">
      <c r="A54" s="187"/>
      <c r="B54" s="152"/>
      <c r="C54" s="153"/>
      <c r="D54" s="154"/>
      <c r="E54" s="155"/>
      <c r="F54" s="155"/>
      <c r="G54" s="152"/>
      <c r="H54" s="188"/>
      <c r="I54" s="154"/>
      <c r="J54" s="155"/>
      <c r="K54" s="155"/>
    </row>
    <row r="55" spans="1:16" ht="6" customHeight="1">
      <c r="A55" s="118"/>
      <c r="C55" s="135"/>
      <c r="D55" s="149"/>
      <c r="E55" s="150"/>
      <c r="F55" s="150"/>
      <c r="H55" s="189"/>
      <c r="I55" s="149"/>
      <c r="J55" s="150"/>
      <c r="K55" s="150"/>
    </row>
    <row r="56" spans="1:16" ht="6" customHeight="1">
      <c r="B56" s="135"/>
      <c r="C56" s="149"/>
      <c r="D56" s="150"/>
      <c r="E56" s="150"/>
      <c r="G56" s="151"/>
      <c r="H56" s="190"/>
      <c r="I56" s="150"/>
      <c r="J56" s="150"/>
    </row>
    <row r="57" spans="1:16" ht="15" customHeight="1">
      <c r="B57" s="585" t="s">
        <v>78</v>
      </c>
      <c r="C57" s="585"/>
      <c r="D57" s="585"/>
      <c r="E57" s="585"/>
      <c r="F57" s="585"/>
      <c r="G57" s="585"/>
      <c r="H57" s="585"/>
      <c r="I57" s="585"/>
      <c r="J57" s="585"/>
    </row>
    <row r="58" spans="1:16" ht="41.25" customHeight="1">
      <c r="A58" s="118"/>
      <c r="B58" s="574"/>
      <c r="C58" s="574"/>
      <c r="D58" s="150"/>
      <c r="E58" s="335"/>
      <c r="F58" s="335"/>
      <c r="G58" s="335"/>
      <c r="H58" s="114"/>
      <c r="I58" s="150"/>
      <c r="J58" s="118"/>
      <c r="K58" s="118"/>
      <c r="L58" s="118"/>
      <c r="M58" s="118"/>
      <c r="N58" s="118"/>
      <c r="O58" s="118"/>
      <c r="P58" s="118"/>
    </row>
    <row r="59" spans="1:16" customFormat="1" ht="14.4">
      <c r="A59" s="80"/>
      <c r="B59" s="114" t="s">
        <v>1060</v>
      </c>
      <c r="C59" s="114"/>
      <c r="D59" s="241"/>
      <c r="E59" s="241"/>
      <c r="F59" s="114"/>
      <c r="G59" s="114"/>
      <c r="H59" s="17"/>
    </row>
    <row r="60" spans="1:16" customFormat="1" ht="14.4">
      <c r="A60" s="80"/>
      <c r="B60" s="114"/>
      <c r="C60" s="114"/>
      <c r="D60" s="241"/>
      <c r="E60" s="241"/>
      <c r="F60" s="114"/>
      <c r="G60" s="114"/>
      <c r="H60" s="17"/>
    </row>
    <row r="61" spans="1:16" ht="14.1" customHeight="1">
      <c r="B61" s="157"/>
      <c r="C61" s="609"/>
      <c r="D61" s="609"/>
      <c r="E61" s="158"/>
      <c r="F61" s="158"/>
      <c r="G61" s="609"/>
      <c r="H61" s="609"/>
      <c r="I61" s="136"/>
      <c r="J61" s="150"/>
    </row>
    <row r="64" spans="1:16">
      <c r="B64" s="574"/>
      <c r="C64" s="574"/>
      <c r="D64" s="491"/>
      <c r="E64" s="574"/>
      <c r="F64" s="574"/>
      <c r="G64" s="152"/>
      <c r="H64" s="92"/>
    </row>
    <row r="65" spans="1:8" customFormat="1" ht="14.4">
      <c r="A65" s="91" t="s">
        <v>1061</v>
      </c>
      <c r="B65" s="17"/>
      <c r="C65" s="17"/>
      <c r="D65" s="17"/>
      <c r="E65" s="17"/>
      <c r="F65" s="17"/>
      <c r="G65" s="17"/>
    </row>
    <row r="69" spans="1:8">
      <c r="A69" s="118"/>
      <c r="B69" s="118"/>
      <c r="C69" s="118"/>
    </row>
    <row r="70" spans="1:8">
      <c r="A70" s="514"/>
      <c r="B70" s="514" t="s">
        <v>1059</v>
      </c>
      <c r="C70" s="118"/>
      <c r="D70" s="498"/>
      <c r="H70" s="92"/>
    </row>
    <row r="71" spans="1:8" customFormat="1" ht="14.4">
      <c r="A71" s="91" t="s">
        <v>1053</v>
      </c>
      <c r="B71" s="17"/>
      <c r="C71" s="17"/>
      <c r="D71" s="17"/>
      <c r="E71" s="17"/>
      <c r="F71" s="17"/>
      <c r="G71" s="17"/>
    </row>
  </sheetData>
  <sheetProtection formatCells="0" selectLockedCells="1"/>
  <mergeCells count="63">
    <mergeCell ref="B12:C12"/>
    <mergeCell ref="B14:C14"/>
    <mergeCell ref="B16:C16"/>
    <mergeCell ref="G19:H19"/>
    <mergeCell ref="G18:H18"/>
    <mergeCell ref="G12:H12"/>
    <mergeCell ref="G14:H14"/>
    <mergeCell ref="G16:H16"/>
    <mergeCell ref="B57:J57"/>
    <mergeCell ref="G53:H53"/>
    <mergeCell ref="B58:C58"/>
    <mergeCell ref="B17:C17"/>
    <mergeCell ref="B9:C9"/>
    <mergeCell ref="B18:C18"/>
    <mergeCell ref="G17:H17"/>
    <mergeCell ref="B31:C31"/>
    <mergeCell ref="B19:C19"/>
    <mergeCell ref="B20:C20"/>
    <mergeCell ref="B21:C21"/>
    <mergeCell ref="B22:C22"/>
    <mergeCell ref="G31:H31"/>
    <mergeCell ref="G22:H22"/>
    <mergeCell ref="G20:H20"/>
    <mergeCell ref="G21:H21"/>
    <mergeCell ref="B30:C30"/>
    <mergeCell ref="B28:C28"/>
    <mergeCell ref="B29:C29"/>
    <mergeCell ref="G38:H38"/>
    <mergeCell ref="G42:H42"/>
    <mergeCell ref="G40:H40"/>
    <mergeCell ref="G34:H34"/>
    <mergeCell ref="B64:C64"/>
    <mergeCell ref="E64:F64"/>
    <mergeCell ref="B34:C34"/>
    <mergeCell ref="G32:H32"/>
    <mergeCell ref="G39:H39"/>
    <mergeCell ref="G44:H44"/>
    <mergeCell ref="G45:H45"/>
    <mergeCell ref="G46:H46"/>
    <mergeCell ref="G47:H47"/>
    <mergeCell ref="G48:H48"/>
    <mergeCell ref="B33:C33"/>
    <mergeCell ref="B32:C32"/>
    <mergeCell ref="G50:H50"/>
    <mergeCell ref="G52:H52"/>
    <mergeCell ref="C61:D61"/>
    <mergeCell ref="G61:H61"/>
    <mergeCell ref="G23:H23"/>
    <mergeCell ref="G25:H25"/>
    <mergeCell ref="G27:H27"/>
    <mergeCell ref="G36:H36"/>
    <mergeCell ref="C1:I1"/>
    <mergeCell ref="C2:I2"/>
    <mergeCell ref="C3:I3"/>
    <mergeCell ref="C4:I4"/>
    <mergeCell ref="G9:H9"/>
    <mergeCell ref="C5:J5"/>
    <mergeCell ref="G28:H28"/>
    <mergeCell ref="G29:H29"/>
    <mergeCell ref="G30:H30"/>
    <mergeCell ref="B24:C24"/>
    <mergeCell ref="B26:C26"/>
    <mergeCell ref="B27:C27"/>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7"/>
  <sheetViews>
    <sheetView workbookViewId="0">
      <selection activeCell="C74" sqref="C74"/>
    </sheetView>
  </sheetViews>
  <sheetFormatPr baseColWidth="10" defaultRowHeight="14.4"/>
  <cols>
    <col min="1" max="1" width="57.88671875" customWidth="1"/>
    <col min="2" max="2" width="15.6640625" customWidth="1"/>
    <col min="3" max="3" width="16.33203125" customWidth="1"/>
  </cols>
  <sheetData>
    <row r="1" spans="1:12" s="118" customFormat="1" ht="16.5" customHeight="1">
      <c r="A1" s="612" t="s">
        <v>1016</v>
      </c>
      <c r="B1" s="613"/>
      <c r="C1" s="614"/>
      <c r="D1" s="271"/>
      <c r="E1" s="271"/>
      <c r="F1" s="271"/>
      <c r="G1" s="271"/>
      <c r="K1" s="161"/>
      <c r="L1" s="161"/>
    </row>
    <row r="2" spans="1:12" s="92" customFormat="1" ht="15" customHeight="1">
      <c r="A2" s="615" t="s">
        <v>166</v>
      </c>
      <c r="B2" s="575"/>
      <c r="C2" s="616"/>
      <c r="D2" s="271"/>
      <c r="E2" s="271"/>
      <c r="F2" s="271"/>
      <c r="G2" s="271"/>
      <c r="K2" s="161"/>
      <c r="L2" s="161"/>
    </row>
    <row r="3" spans="1:12" s="92" customFormat="1" ht="15" customHeight="1">
      <c r="A3" s="615" t="s">
        <v>1015</v>
      </c>
      <c r="B3" s="575"/>
      <c r="C3" s="616"/>
      <c r="D3" s="489"/>
      <c r="E3" s="489"/>
      <c r="F3" s="489"/>
      <c r="G3" s="489"/>
      <c r="K3" s="161"/>
      <c r="L3" s="161"/>
    </row>
    <row r="4" spans="1:12" s="92" customFormat="1" ht="16.5" customHeight="1">
      <c r="A4" s="615" t="s">
        <v>1</v>
      </c>
      <c r="B4" s="575"/>
      <c r="C4" s="616"/>
      <c r="D4" s="271"/>
      <c r="E4" s="271"/>
      <c r="F4" s="271"/>
      <c r="G4" s="271"/>
      <c r="K4" s="161"/>
      <c r="L4" s="161"/>
    </row>
    <row r="5" spans="1:12" s="92" customFormat="1" ht="3" customHeight="1">
      <c r="A5" s="174"/>
      <c r="B5" s="260"/>
      <c r="C5" s="523"/>
      <c r="D5" s="271"/>
      <c r="E5" s="271"/>
      <c r="F5" s="271"/>
      <c r="G5" s="271"/>
      <c r="H5" s="271"/>
      <c r="I5" s="271"/>
      <c r="J5" s="161"/>
      <c r="K5" s="118"/>
      <c r="L5" s="118"/>
    </row>
    <row r="6" spans="1:12" s="92" customFormat="1" ht="19.5" customHeight="1">
      <c r="A6" s="617" t="s">
        <v>1095</v>
      </c>
      <c r="B6" s="581"/>
      <c r="C6" s="618"/>
      <c r="D6" s="266"/>
      <c r="E6" s="266"/>
      <c r="F6" s="266"/>
      <c r="G6" s="266"/>
      <c r="H6" s="266"/>
      <c r="I6" s="266"/>
      <c r="J6" s="266"/>
      <c r="K6" s="104"/>
      <c r="L6" s="118"/>
    </row>
    <row r="7" spans="1:12">
      <c r="A7" s="524"/>
      <c r="B7" s="267"/>
      <c r="C7" s="525"/>
    </row>
    <row r="8" spans="1:12">
      <c r="A8" s="524"/>
      <c r="B8" s="267"/>
      <c r="C8" s="525"/>
    </row>
    <row r="9" spans="1:12" ht="24">
      <c r="A9" s="268" t="s">
        <v>77</v>
      </c>
      <c r="B9" s="280" t="s">
        <v>1015</v>
      </c>
      <c r="C9" s="526" t="s">
        <v>1083</v>
      </c>
    </row>
    <row r="10" spans="1:12">
      <c r="A10" s="281" t="s">
        <v>370</v>
      </c>
      <c r="B10" s="325"/>
      <c r="C10" s="326"/>
    </row>
    <row r="11" spans="1:12">
      <c r="A11" s="274" t="s">
        <v>373</v>
      </c>
      <c r="B11" s="376">
        <f>+B18+B21+B22+B23+B15+B16+B17+B19+B12</f>
        <v>50133744.32</v>
      </c>
      <c r="C11" s="377">
        <f>+C18+C21+C22+C23+C15+C16+C17+C19+C12</f>
        <v>109507818.13</v>
      </c>
      <c r="D11" s="375"/>
    </row>
    <row r="12" spans="1:12">
      <c r="A12" s="272" t="s">
        <v>374</v>
      </c>
      <c r="B12" s="521">
        <v>597270.78</v>
      </c>
      <c r="C12" s="520">
        <v>709641</v>
      </c>
    </row>
    <row r="13" spans="1:12">
      <c r="A13" s="272" t="s">
        <v>375</v>
      </c>
      <c r="B13" s="521"/>
      <c r="C13" s="520"/>
    </row>
    <row r="14" spans="1:12">
      <c r="A14" s="272" t="s">
        <v>376</v>
      </c>
      <c r="B14" s="521"/>
      <c r="C14" s="520"/>
    </row>
    <row r="15" spans="1:12">
      <c r="A15" s="272" t="s">
        <v>377</v>
      </c>
      <c r="B15" s="521">
        <v>5436370.3700000001</v>
      </c>
      <c r="C15" s="520">
        <v>62857</v>
      </c>
    </row>
    <row r="16" spans="1:12">
      <c r="A16" s="272" t="s">
        <v>378</v>
      </c>
      <c r="B16" s="521">
        <v>4721.7</v>
      </c>
      <c r="C16" s="520">
        <v>27139.42</v>
      </c>
    </row>
    <row r="17" spans="1:3">
      <c r="A17" s="272" t="s">
        <v>379</v>
      </c>
      <c r="B17" s="521">
        <v>243907.55</v>
      </c>
      <c r="C17" s="520">
        <v>25473762.239999998</v>
      </c>
    </row>
    <row r="18" spans="1:3">
      <c r="A18" s="272" t="s">
        <v>380</v>
      </c>
      <c r="B18" s="380"/>
      <c r="C18" s="381"/>
    </row>
    <row r="19" spans="1:3" ht="24">
      <c r="A19" s="282" t="s">
        <v>381</v>
      </c>
      <c r="B19" s="521">
        <v>23579.1</v>
      </c>
      <c r="C19" s="520">
        <v>0</v>
      </c>
    </row>
    <row r="20" spans="1:3">
      <c r="A20" s="272" t="s">
        <v>382</v>
      </c>
      <c r="B20" s="378"/>
      <c r="C20" s="379"/>
    </row>
    <row r="21" spans="1:3">
      <c r="A21" s="272" t="s">
        <v>383</v>
      </c>
      <c r="B21" s="380">
        <v>8925568.2899999991</v>
      </c>
      <c r="C21" s="381">
        <v>6950319.8200000003</v>
      </c>
    </row>
    <row r="22" spans="1:3">
      <c r="A22" s="272" t="s">
        <v>384</v>
      </c>
      <c r="B22" s="380"/>
      <c r="C22" s="379"/>
    </row>
    <row r="23" spans="1:3">
      <c r="A23" s="272" t="s">
        <v>385</v>
      </c>
      <c r="B23" s="380">
        <v>34902326.530000001</v>
      </c>
      <c r="C23" s="520">
        <v>76284098.650000006</v>
      </c>
    </row>
    <row r="24" spans="1:3">
      <c r="A24" s="274" t="s">
        <v>386</v>
      </c>
      <c r="B24" s="376">
        <f>+B25+B26+B27+B30+B31+B35+B40</f>
        <v>55198627.25</v>
      </c>
      <c r="C24" s="377">
        <f>+C25+C26+C27+C30+C31+C35+C40</f>
        <v>85832845.330000013</v>
      </c>
    </row>
    <row r="25" spans="1:3">
      <c r="A25" s="269" t="s">
        <v>387</v>
      </c>
      <c r="B25" s="380">
        <v>6352635.75</v>
      </c>
      <c r="C25" s="381">
        <v>5716041</v>
      </c>
    </row>
    <row r="26" spans="1:3">
      <c r="A26" s="269" t="s">
        <v>388</v>
      </c>
      <c r="B26" s="380">
        <v>871224.74</v>
      </c>
      <c r="C26" s="381">
        <v>802481.16</v>
      </c>
    </row>
    <row r="27" spans="1:3">
      <c r="A27" s="269" t="s">
        <v>389</v>
      </c>
      <c r="B27" s="380">
        <v>2586769.44</v>
      </c>
      <c r="C27" s="381">
        <v>2239932.58</v>
      </c>
    </row>
    <row r="28" spans="1:3">
      <c r="A28" s="269" t="s">
        <v>390</v>
      </c>
      <c r="B28" s="380"/>
      <c r="C28" s="381"/>
    </row>
    <row r="29" spans="1:3">
      <c r="A29" s="269" t="s">
        <v>391</v>
      </c>
      <c r="B29" s="380"/>
      <c r="C29" s="381"/>
    </row>
    <row r="30" spans="1:3">
      <c r="A30" s="269" t="s">
        <v>392</v>
      </c>
      <c r="B30" s="380">
        <v>983.46</v>
      </c>
      <c r="C30" s="381">
        <v>382.55</v>
      </c>
    </row>
    <row r="31" spans="1:3">
      <c r="A31" s="269" t="s">
        <v>393</v>
      </c>
      <c r="B31" s="380">
        <v>1473729.59</v>
      </c>
      <c r="C31" s="381">
        <v>1232998.95</v>
      </c>
    </row>
    <row r="32" spans="1:3">
      <c r="A32" s="269" t="s">
        <v>395</v>
      </c>
      <c r="B32" s="380"/>
      <c r="C32" s="381"/>
    </row>
    <row r="33" spans="1:3">
      <c r="A33" s="269" t="s">
        <v>394</v>
      </c>
      <c r="B33" s="380"/>
      <c r="C33" s="381"/>
    </row>
    <row r="34" spans="1:3">
      <c r="A34" s="269" t="s">
        <v>396</v>
      </c>
      <c r="B34" s="380"/>
      <c r="C34" s="381"/>
    </row>
    <row r="35" spans="1:3">
      <c r="A35" s="269" t="s">
        <v>397</v>
      </c>
      <c r="B35" s="380">
        <v>76005.87</v>
      </c>
      <c r="C35" s="381">
        <v>71425.3</v>
      </c>
    </row>
    <row r="36" spans="1:3">
      <c r="A36" s="269" t="s">
        <v>398</v>
      </c>
      <c r="B36" s="380"/>
      <c r="C36" s="381"/>
    </row>
    <row r="37" spans="1:3">
      <c r="A37" s="269" t="s">
        <v>399</v>
      </c>
      <c r="B37" s="380"/>
      <c r="C37" s="381"/>
    </row>
    <row r="38" spans="1:3">
      <c r="A38" s="269" t="s">
        <v>400</v>
      </c>
      <c r="B38" s="380"/>
      <c r="C38" s="381"/>
    </row>
    <row r="39" spans="1:3">
      <c r="A39" s="269" t="s">
        <v>401</v>
      </c>
      <c r="B39" s="380"/>
      <c r="C39" s="381"/>
    </row>
    <row r="40" spans="1:3">
      <c r="A40" s="269" t="s">
        <v>402</v>
      </c>
      <c r="B40" s="527">
        <v>43837278.399999999</v>
      </c>
      <c r="C40" s="381">
        <v>75769583.790000007</v>
      </c>
    </row>
    <row r="41" spans="1:3">
      <c r="A41" s="273" t="s">
        <v>371</v>
      </c>
      <c r="B41" s="376">
        <f>+B11-B24</f>
        <v>-5064882.93</v>
      </c>
      <c r="C41" s="377">
        <f>+C11-C24</f>
        <v>23674972.799999982</v>
      </c>
    </row>
    <row r="42" spans="1:3">
      <c r="A42" s="273"/>
      <c r="B42" s="380"/>
      <c r="C42" s="381"/>
    </row>
    <row r="43" spans="1:3">
      <c r="A43" s="275" t="s">
        <v>372</v>
      </c>
      <c r="B43" s="376">
        <f>+B44+B45+B46+B47</f>
        <v>9121584.2300000004</v>
      </c>
      <c r="C43" s="377">
        <f>+C44+C45+C46+C47</f>
        <v>0</v>
      </c>
    </row>
    <row r="44" spans="1:3">
      <c r="A44" s="275" t="s">
        <v>373</v>
      </c>
      <c r="B44" s="380"/>
      <c r="C44" s="381"/>
    </row>
    <row r="45" spans="1:3">
      <c r="A45" s="269" t="s">
        <v>403</v>
      </c>
      <c r="B45" s="380">
        <v>9121584.2300000004</v>
      </c>
      <c r="C45" s="381"/>
    </row>
    <row r="46" spans="1:3">
      <c r="A46" s="269" t="s">
        <v>404</v>
      </c>
      <c r="B46" s="527"/>
      <c r="C46" s="381"/>
    </row>
    <row r="47" spans="1:3">
      <c r="A47" s="269" t="s">
        <v>405</v>
      </c>
      <c r="B47" s="380"/>
      <c r="C47" s="381"/>
    </row>
    <row r="48" spans="1:3">
      <c r="A48" s="275" t="s">
        <v>406</v>
      </c>
      <c r="B48" s="376">
        <f>+B49+B50+B51+B52+B53+B54+B55</f>
        <v>5892253.5499999998</v>
      </c>
      <c r="C48" s="377">
        <f>+C49+C50+C51+C52+C53+C54+C55</f>
        <v>27995871.5</v>
      </c>
    </row>
    <row r="49" spans="1:3">
      <c r="A49" s="269" t="s">
        <v>403</v>
      </c>
      <c r="B49" s="380">
        <v>5401139.96</v>
      </c>
      <c r="C49" s="381">
        <v>27787121.52</v>
      </c>
    </row>
    <row r="50" spans="1:3">
      <c r="A50" s="269" t="s">
        <v>404</v>
      </c>
      <c r="B50" s="527">
        <v>321073.59000000003</v>
      </c>
      <c r="C50" s="381">
        <v>208749.98</v>
      </c>
    </row>
    <row r="51" spans="1:3">
      <c r="A51" s="269" t="s">
        <v>405</v>
      </c>
      <c r="B51" s="380">
        <v>170040</v>
      </c>
      <c r="C51" s="381">
        <v>0</v>
      </c>
    </row>
    <row r="52" spans="1:3">
      <c r="A52" s="269" t="s">
        <v>407</v>
      </c>
      <c r="B52" s="380"/>
      <c r="C52" s="381"/>
    </row>
    <row r="53" spans="1:3">
      <c r="A53" s="269" t="s">
        <v>408</v>
      </c>
      <c r="B53" s="380"/>
      <c r="C53" s="381"/>
    </row>
    <row r="54" spans="1:3">
      <c r="A54" s="269" t="s">
        <v>409</v>
      </c>
      <c r="B54" s="380"/>
      <c r="C54" s="381"/>
    </row>
    <row r="55" spans="1:3">
      <c r="A55" s="269" t="s">
        <v>410</v>
      </c>
      <c r="B55" s="527"/>
      <c r="C55" s="381"/>
    </row>
    <row r="56" spans="1:3">
      <c r="A56" s="269" t="s">
        <v>1088</v>
      </c>
      <c r="B56" s="377">
        <f>B43-B48</f>
        <v>3229330.6800000006</v>
      </c>
      <c r="C56" s="377">
        <f>C43-C48</f>
        <v>-27995871.5</v>
      </c>
    </row>
    <row r="57" spans="1:3">
      <c r="A57" s="273" t="s">
        <v>411</v>
      </c>
      <c r="B57" s="267"/>
      <c r="C57" s="525"/>
    </row>
    <row r="58" spans="1:3">
      <c r="A58" s="275" t="s">
        <v>373</v>
      </c>
      <c r="B58" s="377">
        <v>0</v>
      </c>
      <c r="C58" s="377">
        <v>0</v>
      </c>
    </row>
    <row r="59" spans="1:3">
      <c r="A59" s="269" t="s">
        <v>1089</v>
      </c>
      <c r="B59" s="381">
        <v>0</v>
      </c>
      <c r="C59" s="381">
        <v>0</v>
      </c>
    </row>
    <row r="60" spans="1:3">
      <c r="A60" s="269" t="s">
        <v>1090</v>
      </c>
      <c r="B60" s="381">
        <v>0</v>
      </c>
      <c r="C60" s="381">
        <v>0</v>
      </c>
    </row>
    <row r="61" spans="1:3">
      <c r="A61" s="275" t="s">
        <v>1091</v>
      </c>
      <c r="B61" s="377">
        <v>0</v>
      </c>
      <c r="C61" s="377">
        <v>0</v>
      </c>
    </row>
    <row r="62" spans="1:3">
      <c r="A62" s="269" t="s">
        <v>1092</v>
      </c>
      <c r="B62" s="381">
        <v>0</v>
      </c>
      <c r="C62" s="381">
        <v>0</v>
      </c>
    </row>
    <row r="63" spans="1:3">
      <c r="A63" s="269" t="s">
        <v>1093</v>
      </c>
      <c r="B63" s="381">
        <v>0</v>
      </c>
      <c r="C63" s="381">
        <v>0</v>
      </c>
    </row>
    <row r="64" spans="1:3">
      <c r="A64" s="269" t="s">
        <v>1090</v>
      </c>
      <c r="B64" s="381">
        <v>0</v>
      </c>
      <c r="C64" s="381">
        <v>0</v>
      </c>
    </row>
    <row r="65" spans="1:8">
      <c r="A65" s="273" t="s">
        <v>411</v>
      </c>
      <c r="B65" s="377">
        <v>0</v>
      </c>
      <c r="C65" s="377">
        <v>0</v>
      </c>
    </row>
    <row r="66" spans="1:8">
      <c r="A66" s="273" t="s">
        <v>1094</v>
      </c>
      <c r="B66" s="376">
        <f>B68-B67</f>
        <v>-1835552.25</v>
      </c>
      <c r="C66" s="377">
        <f>C68-C67</f>
        <v>-4320898.7</v>
      </c>
    </row>
    <row r="67" spans="1:8">
      <c r="A67" s="273" t="s">
        <v>441</v>
      </c>
      <c r="B67" s="380">
        <v>6906704.4299999997</v>
      </c>
      <c r="C67" s="381">
        <v>5321843.92</v>
      </c>
    </row>
    <row r="68" spans="1:8">
      <c r="A68" s="273" t="s">
        <v>1158</v>
      </c>
      <c r="B68" s="522">
        <v>5071152.18</v>
      </c>
      <c r="C68" s="381">
        <v>1000945.22</v>
      </c>
    </row>
    <row r="69" spans="1:8">
      <c r="A69" s="270"/>
      <c r="B69" s="327"/>
      <c r="C69" s="328"/>
    </row>
    <row r="72" spans="1:8" ht="36" customHeight="1">
      <c r="A72" s="595" t="s">
        <v>78</v>
      </c>
      <c r="B72" s="595"/>
      <c r="C72" s="595"/>
    </row>
    <row r="75" spans="1:8">
      <c r="A75" s="512" t="s">
        <v>1054</v>
      </c>
    </row>
    <row r="76" spans="1:8">
      <c r="A76" s="576" t="s">
        <v>1056</v>
      </c>
      <c r="B76" s="576"/>
      <c r="C76" s="576"/>
      <c r="D76" s="241"/>
      <c r="E76" s="241"/>
      <c r="F76" s="114"/>
      <c r="G76" s="114"/>
      <c r="H76" s="17"/>
    </row>
    <row r="77" spans="1:8">
      <c r="A77" s="387"/>
    </row>
    <row r="78" spans="1:8">
      <c r="A78" s="387"/>
    </row>
    <row r="79" spans="1:8">
      <c r="A79" s="387"/>
    </row>
    <row r="80" spans="1:8">
      <c r="A80" s="512" t="s">
        <v>1055</v>
      </c>
    </row>
    <row r="81" spans="1:7">
      <c r="A81" s="611" t="s">
        <v>1057</v>
      </c>
      <c r="B81" s="611"/>
      <c r="C81" s="611"/>
      <c r="D81" s="17"/>
      <c r="E81" s="17"/>
      <c r="F81" s="17"/>
      <c r="G81" s="17"/>
    </row>
    <row r="82" spans="1:7">
      <c r="A82" s="387"/>
    </row>
    <row r="83" spans="1:7">
      <c r="A83" s="387"/>
    </row>
    <row r="84" spans="1:7">
      <c r="A84" s="387"/>
    </row>
    <row r="85" spans="1:7">
      <c r="A85" s="512" t="s">
        <v>462</v>
      </c>
    </row>
    <row r="86" spans="1:7">
      <c r="A86" s="513" t="s">
        <v>1058</v>
      </c>
      <c r="B86" s="17"/>
      <c r="C86" s="17"/>
      <c r="D86" s="17"/>
      <c r="E86" s="17"/>
      <c r="F86" s="17"/>
      <c r="G86" s="17"/>
    </row>
    <row r="87" spans="1:7">
      <c r="A87" s="387"/>
    </row>
    <row r="88" spans="1:7">
      <c r="A88" s="387"/>
    </row>
    <row r="89" spans="1:7">
      <c r="A89" s="512"/>
    </row>
    <row r="90" spans="1:7">
      <c r="A90" s="512"/>
    </row>
    <row r="91" spans="1:7">
      <c r="A91" s="512"/>
    </row>
    <row r="92" spans="1:7">
      <c r="A92" s="512"/>
    </row>
    <row r="93" spans="1:7">
      <c r="A93" s="512"/>
    </row>
    <row r="94" spans="1:7">
      <c r="A94" s="512"/>
    </row>
    <row r="95" spans="1:7">
      <c r="A95" s="387"/>
    </row>
    <row r="96" spans="1:7">
      <c r="A96" s="387"/>
    </row>
    <row r="97" spans="1:1">
      <c r="A97" s="387"/>
    </row>
  </sheetData>
  <mergeCells count="8">
    <mergeCell ref="A76:C76"/>
    <mergeCell ref="A81:C81"/>
    <mergeCell ref="A1:C1"/>
    <mergeCell ref="A2:C2"/>
    <mergeCell ref="A3:C3"/>
    <mergeCell ref="A4:C4"/>
    <mergeCell ref="A6:C6"/>
    <mergeCell ref="A72:C72"/>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8"/>
  <sheetViews>
    <sheetView workbookViewId="0">
      <selection activeCell="K32" sqref="K32"/>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09"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18" customFormat="1" ht="14.1" customHeight="1">
      <c r="B1" s="121"/>
      <c r="C1" s="575" t="s">
        <v>1016</v>
      </c>
      <c r="D1" s="575"/>
      <c r="E1" s="575"/>
      <c r="F1" s="575"/>
      <c r="G1" s="575"/>
      <c r="H1" s="575"/>
      <c r="I1" s="575"/>
      <c r="J1" s="92"/>
    </row>
    <row r="2" spans="1:12" s="118" customFormat="1" ht="14.1" customHeight="1">
      <c r="B2" s="121"/>
      <c r="C2" s="581" t="s">
        <v>137</v>
      </c>
      <c r="D2" s="581"/>
      <c r="E2" s="581"/>
      <c r="F2" s="581"/>
      <c r="G2" s="581"/>
      <c r="H2" s="581"/>
      <c r="I2" s="394"/>
      <c r="J2" s="92"/>
    </row>
    <row r="3" spans="1:12" s="118" customFormat="1" ht="14.1" customHeight="1">
      <c r="B3" s="121"/>
      <c r="C3" s="581" t="s">
        <v>1015</v>
      </c>
      <c r="D3" s="581"/>
      <c r="E3" s="581"/>
      <c r="F3" s="581"/>
      <c r="G3" s="581"/>
      <c r="H3" s="581"/>
      <c r="I3" s="394"/>
      <c r="J3" s="92"/>
    </row>
    <row r="4" spans="1:12" s="118" customFormat="1" ht="14.1" customHeight="1">
      <c r="B4" s="121"/>
      <c r="C4" s="581" t="s">
        <v>1</v>
      </c>
      <c r="D4" s="581"/>
      <c r="E4" s="581"/>
      <c r="F4" s="581"/>
      <c r="G4" s="581"/>
      <c r="H4" s="581"/>
      <c r="I4" s="394"/>
      <c r="J4" s="92"/>
    </row>
    <row r="5" spans="1:12" s="118" customFormat="1" ht="20.100000000000001" customHeight="1">
      <c r="A5" s="123"/>
      <c r="B5" s="124" t="s">
        <v>4</v>
      </c>
      <c r="C5" s="587" t="s">
        <v>446</v>
      </c>
      <c r="D5" s="587"/>
      <c r="E5" s="587"/>
      <c r="F5" s="587"/>
      <c r="G5" s="587"/>
      <c r="H5" s="587"/>
      <c r="I5" s="619"/>
      <c r="J5" s="192"/>
      <c r="K5" s="192"/>
      <c r="L5" s="192"/>
    </row>
    <row r="6" spans="1:12" s="118" customFormat="1" ht="6.75" customHeight="1">
      <c r="A6" s="582"/>
      <c r="B6" s="582"/>
      <c r="C6" s="582"/>
      <c r="D6" s="582"/>
      <c r="E6" s="582"/>
      <c r="F6" s="582"/>
      <c r="G6" s="582"/>
      <c r="H6" s="582"/>
      <c r="I6" s="621"/>
    </row>
    <row r="7" spans="1:12" s="118" customFormat="1" ht="3" customHeight="1">
      <c r="A7" s="582"/>
      <c r="B7" s="582"/>
      <c r="C7" s="582"/>
      <c r="D7" s="582"/>
      <c r="E7" s="582"/>
      <c r="F7" s="582"/>
      <c r="G7" s="582"/>
      <c r="H7" s="582"/>
      <c r="I7" s="621"/>
    </row>
    <row r="8" spans="1:12" s="196" customFormat="1" ht="12">
      <c r="A8" s="193"/>
      <c r="B8" s="622" t="s">
        <v>76</v>
      </c>
      <c r="C8" s="622"/>
      <c r="D8" s="194" t="s">
        <v>138</v>
      </c>
      <c r="E8" s="194" t="s">
        <v>139</v>
      </c>
      <c r="F8" s="345" t="s">
        <v>140</v>
      </c>
      <c r="G8" s="345" t="s">
        <v>141</v>
      </c>
      <c r="H8" s="345" t="s">
        <v>142</v>
      </c>
      <c r="I8" s="195"/>
    </row>
    <row r="9" spans="1:12" s="196" customFormat="1" ht="12">
      <c r="A9" s="197"/>
      <c r="B9" s="623"/>
      <c r="C9" s="623"/>
      <c r="D9" s="198">
        <v>1</v>
      </c>
      <c r="E9" s="198">
        <v>2</v>
      </c>
      <c r="F9" s="346">
        <v>3</v>
      </c>
      <c r="G9" s="346" t="s">
        <v>143</v>
      </c>
      <c r="H9" s="346" t="s">
        <v>144</v>
      </c>
      <c r="I9" s="199"/>
    </row>
    <row r="10" spans="1:12" s="118" customFormat="1" ht="3" customHeight="1">
      <c r="A10" s="624"/>
      <c r="B10" s="582"/>
      <c r="C10" s="582"/>
      <c r="D10" s="582"/>
      <c r="E10" s="582"/>
      <c r="F10" s="582"/>
      <c r="G10" s="582"/>
      <c r="H10" s="582"/>
      <c r="I10" s="621"/>
    </row>
    <row r="11" spans="1:12" s="118" customFormat="1" ht="3" customHeight="1">
      <c r="A11" s="625"/>
      <c r="B11" s="626"/>
      <c r="C11" s="626"/>
      <c r="D11" s="626"/>
      <c r="E11" s="626"/>
      <c r="F11" s="626"/>
      <c r="G11" s="626"/>
      <c r="H11" s="626"/>
      <c r="I11" s="627"/>
      <c r="J11" s="92"/>
    </row>
    <row r="12" spans="1:12" s="118" customFormat="1" ht="12">
      <c r="A12" s="144"/>
      <c r="B12" s="628" t="s">
        <v>6</v>
      </c>
      <c r="C12" s="628"/>
      <c r="D12" s="388">
        <f>+D14+D24</f>
        <v>33085134.899999999</v>
      </c>
      <c r="E12" s="388">
        <f>+E14+E24</f>
        <v>46582361.799999997</v>
      </c>
      <c r="F12" s="388">
        <f>+F14+F24</f>
        <v>51864151.420000002</v>
      </c>
      <c r="G12" s="388">
        <f t="shared" ref="G12:H12" si="0">+G14+G24</f>
        <v>27803345.280000001</v>
      </c>
      <c r="H12" s="388">
        <f t="shared" si="0"/>
        <v>-5281789.6199999973</v>
      </c>
      <c r="I12" s="200"/>
      <c r="J12" s="92"/>
    </row>
    <row r="13" spans="1:12" s="118" customFormat="1" ht="5.0999999999999996" customHeight="1">
      <c r="A13" s="144"/>
      <c r="B13" s="201"/>
      <c r="C13" s="201"/>
      <c r="D13" s="388"/>
      <c r="E13" s="388"/>
      <c r="F13" s="388"/>
      <c r="G13" s="388"/>
      <c r="H13" s="388"/>
      <c r="I13" s="200"/>
      <c r="J13" s="92"/>
    </row>
    <row r="14" spans="1:12" s="118" customFormat="1" ht="20.399999999999999">
      <c r="A14" s="202"/>
      <c r="B14" s="583" t="s">
        <v>8</v>
      </c>
      <c r="C14" s="583"/>
      <c r="D14" s="389">
        <f>SUM(D16:D22)</f>
        <v>12331956.390000001</v>
      </c>
      <c r="E14" s="389">
        <f>SUM(E16:E22)</f>
        <v>40690108.25</v>
      </c>
      <c r="F14" s="389">
        <f>SUM(F16:F22)</f>
        <v>42742567.189999998</v>
      </c>
      <c r="G14" s="389">
        <f>D14+E14-F14</f>
        <v>10279497.450000003</v>
      </c>
      <c r="H14" s="389">
        <f>G14-D14</f>
        <v>-2052458.9399999976</v>
      </c>
      <c r="I14" s="203"/>
      <c r="J14" s="204"/>
    </row>
    <row r="15" spans="1:12" s="118" customFormat="1" ht="5.0999999999999996" customHeight="1">
      <c r="A15" s="133"/>
      <c r="B15" s="119"/>
      <c r="C15" s="119"/>
      <c r="D15" s="390"/>
      <c r="E15" s="390"/>
      <c r="F15" s="390"/>
      <c r="G15" s="390"/>
      <c r="H15" s="390"/>
      <c r="I15" s="205"/>
      <c r="J15" s="204"/>
    </row>
    <row r="16" spans="1:12" s="118" customFormat="1" ht="19.5" customHeight="1">
      <c r="A16" s="133"/>
      <c r="B16" s="620" t="s">
        <v>10</v>
      </c>
      <c r="C16" s="620"/>
      <c r="D16" s="360">
        <v>6906704.4299999997</v>
      </c>
      <c r="E16" s="360">
        <v>25101180.289999999</v>
      </c>
      <c r="F16" s="360">
        <v>26936732.539999999</v>
      </c>
      <c r="G16" s="391">
        <v>5071152.18</v>
      </c>
      <c r="H16" s="391">
        <f>G16-D16</f>
        <v>-1835552.25</v>
      </c>
      <c r="I16" s="205"/>
      <c r="J16" s="204"/>
    </row>
    <row r="17" spans="1:13" s="118" customFormat="1" ht="19.5" customHeight="1">
      <c r="A17" s="133"/>
      <c r="B17" s="620" t="s">
        <v>12</v>
      </c>
      <c r="C17" s="620"/>
      <c r="D17" s="360">
        <v>5425251.96</v>
      </c>
      <c r="E17" s="360">
        <v>15588927.960000001</v>
      </c>
      <c r="F17" s="360">
        <v>15805834.65</v>
      </c>
      <c r="G17" s="391">
        <v>5208345.2699999996</v>
      </c>
      <c r="H17" s="391">
        <f t="shared" ref="H17:H22" si="1">G17-D17</f>
        <v>-216906.69000000041</v>
      </c>
      <c r="I17" s="205"/>
      <c r="J17" s="204"/>
    </row>
    <row r="18" spans="1:13" s="118" customFormat="1" ht="19.5" customHeight="1">
      <c r="A18" s="133"/>
      <c r="B18" s="620" t="s">
        <v>14</v>
      </c>
      <c r="C18" s="620"/>
      <c r="D18" s="360">
        <v>0</v>
      </c>
      <c r="E18" s="360">
        <v>0</v>
      </c>
      <c r="F18" s="360">
        <v>0</v>
      </c>
      <c r="G18" s="391">
        <f t="shared" ref="G18:G22" si="2">D18+E18-F18</f>
        <v>0</v>
      </c>
      <c r="H18" s="391">
        <f t="shared" si="1"/>
        <v>0</v>
      </c>
      <c r="I18" s="205"/>
      <c r="J18" s="204"/>
    </row>
    <row r="19" spans="1:13" s="118" customFormat="1" ht="19.5" customHeight="1">
      <c r="A19" s="133"/>
      <c r="B19" s="620" t="s">
        <v>16</v>
      </c>
      <c r="C19" s="620"/>
      <c r="D19" s="360">
        <f>+ESF!E20</f>
        <v>0</v>
      </c>
      <c r="E19" s="360">
        <v>0</v>
      </c>
      <c r="F19" s="360">
        <v>0</v>
      </c>
      <c r="G19" s="391">
        <f t="shared" si="2"/>
        <v>0</v>
      </c>
      <c r="H19" s="391">
        <f t="shared" si="1"/>
        <v>0</v>
      </c>
      <c r="I19" s="205"/>
      <c r="J19" s="204"/>
      <c r="M19" s="118" t="s">
        <v>128</v>
      </c>
    </row>
    <row r="20" spans="1:13" s="118" customFormat="1" ht="19.5" customHeight="1">
      <c r="A20" s="133"/>
      <c r="B20" s="620" t="s">
        <v>18</v>
      </c>
      <c r="C20" s="620"/>
      <c r="D20" s="360">
        <f>+ESF!E21</f>
        <v>0</v>
      </c>
      <c r="E20" s="360">
        <v>0</v>
      </c>
      <c r="F20" s="360">
        <v>0</v>
      </c>
      <c r="G20" s="391">
        <f t="shared" si="2"/>
        <v>0</v>
      </c>
      <c r="H20" s="391">
        <f t="shared" si="1"/>
        <v>0</v>
      </c>
      <c r="I20" s="205"/>
      <c r="J20" s="204"/>
    </row>
    <row r="21" spans="1:13" s="118" customFormat="1" ht="19.5" customHeight="1">
      <c r="A21" s="133"/>
      <c r="B21" s="620" t="s">
        <v>20</v>
      </c>
      <c r="C21" s="620"/>
      <c r="D21" s="360">
        <f>+ESF!E22</f>
        <v>0</v>
      </c>
      <c r="E21" s="360">
        <v>0</v>
      </c>
      <c r="F21" s="360">
        <v>0</v>
      </c>
      <c r="G21" s="391">
        <f t="shared" si="2"/>
        <v>0</v>
      </c>
      <c r="H21" s="391">
        <f t="shared" si="1"/>
        <v>0</v>
      </c>
      <c r="I21" s="205"/>
      <c r="J21" s="204"/>
      <c r="K21" s="118" t="s">
        <v>128</v>
      </c>
    </row>
    <row r="22" spans="1:13" ht="19.5" customHeight="1">
      <c r="A22" s="133"/>
      <c r="B22" s="620" t="s">
        <v>22</v>
      </c>
      <c r="C22" s="620"/>
      <c r="D22" s="360">
        <f>+ESF!E23</f>
        <v>0</v>
      </c>
      <c r="E22" s="360">
        <v>0</v>
      </c>
      <c r="F22" s="360">
        <v>0</v>
      </c>
      <c r="G22" s="391">
        <f t="shared" si="2"/>
        <v>0</v>
      </c>
      <c r="H22" s="391">
        <f t="shared" si="1"/>
        <v>0</v>
      </c>
      <c r="I22" s="205"/>
      <c r="J22" s="204"/>
    </row>
    <row r="23" spans="1:13" ht="20.399999999999999">
      <c r="A23" s="133"/>
      <c r="B23" s="344"/>
      <c r="C23" s="344"/>
      <c r="D23" s="392"/>
      <c r="E23" s="392"/>
      <c r="F23" s="392"/>
      <c r="G23" s="392"/>
      <c r="H23" s="392"/>
      <c r="I23" s="205"/>
      <c r="J23" s="204"/>
    </row>
    <row r="24" spans="1:13" ht="20.399999999999999">
      <c r="A24" s="202"/>
      <c r="B24" s="583" t="s">
        <v>27</v>
      </c>
      <c r="C24" s="583"/>
      <c r="D24" s="389">
        <f>SUM(D26:D34)</f>
        <v>20753178.509999998</v>
      </c>
      <c r="E24" s="389">
        <f>SUM(E26:E34)</f>
        <v>5892253.5499999998</v>
      </c>
      <c r="F24" s="389">
        <f>SUM(F26:F34)</f>
        <v>9121584.2300000004</v>
      </c>
      <c r="G24" s="389">
        <f>D24+E24-F24</f>
        <v>17523847.829999998</v>
      </c>
      <c r="H24" s="389">
        <f>G24-D24</f>
        <v>-3229330.6799999997</v>
      </c>
      <c r="I24" s="203"/>
      <c r="J24" s="204"/>
    </row>
    <row r="25" spans="1:13" ht="5.0999999999999996" customHeight="1">
      <c r="A25" s="133"/>
      <c r="B25" s="119"/>
      <c r="C25" s="344"/>
      <c r="D25" s="390"/>
      <c r="E25" s="390"/>
      <c r="F25" s="390"/>
      <c r="G25" s="390"/>
      <c r="H25" s="390"/>
      <c r="I25" s="205"/>
      <c r="J25" s="204"/>
    </row>
    <row r="26" spans="1:13" ht="19.5" customHeight="1">
      <c r="A26" s="133"/>
      <c r="B26" s="620" t="s">
        <v>29</v>
      </c>
      <c r="C26" s="620"/>
      <c r="D26" s="360"/>
      <c r="E26" s="360"/>
      <c r="F26" s="360"/>
      <c r="G26" s="391">
        <f>+D26+E26-F26</f>
        <v>0</v>
      </c>
      <c r="H26" s="391">
        <f>G26-D26</f>
        <v>0</v>
      </c>
      <c r="I26" s="205"/>
      <c r="J26" s="204"/>
    </row>
    <row r="27" spans="1:13" ht="19.5" customHeight="1">
      <c r="A27" s="133"/>
      <c r="B27" s="620" t="s">
        <v>31</v>
      </c>
      <c r="C27" s="620"/>
      <c r="D27" s="360">
        <f>+ESF!E31</f>
        <v>0</v>
      </c>
      <c r="E27" s="360">
        <v>0</v>
      </c>
      <c r="F27" s="360">
        <v>0</v>
      </c>
      <c r="G27" s="391">
        <f t="shared" ref="G27:G34" si="3">D27+E27-F27</f>
        <v>0</v>
      </c>
      <c r="H27" s="391">
        <f t="shared" ref="H27:H34" si="4">G27-D27</f>
        <v>0</v>
      </c>
      <c r="I27" s="205"/>
      <c r="J27" s="204"/>
    </row>
    <row r="28" spans="1:13" ht="19.5" customHeight="1">
      <c r="A28" s="133"/>
      <c r="B28" s="620" t="s">
        <v>33</v>
      </c>
      <c r="C28" s="620"/>
      <c r="D28" s="360">
        <v>12261094.27</v>
      </c>
      <c r="E28" s="360">
        <v>5401139.96</v>
      </c>
      <c r="F28" s="360">
        <v>9121584.2300000004</v>
      </c>
      <c r="G28" s="391">
        <v>8540650</v>
      </c>
      <c r="H28" s="391">
        <f t="shared" si="4"/>
        <v>-3720444.2699999996</v>
      </c>
      <c r="I28" s="205"/>
      <c r="J28" s="204"/>
    </row>
    <row r="29" spans="1:13" ht="19.5" customHeight="1">
      <c r="A29" s="133"/>
      <c r="B29" s="620" t="s">
        <v>145</v>
      </c>
      <c r="C29" s="620"/>
      <c r="D29" s="360">
        <v>8411850.8800000008</v>
      </c>
      <c r="E29" s="360">
        <v>321073.59000000003</v>
      </c>
      <c r="F29" s="360">
        <v>0</v>
      </c>
      <c r="G29" s="391">
        <f t="shared" si="3"/>
        <v>8732924.4700000007</v>
      </c>
      <c r="H29" s="391">
        <f t="shared" si="4"/>
        <v>321073.58999999985</v>
      </c>
      <c r="I29" s="205"/>
      <c r="J29" s="204"/>
    </row>
    <row r="30" spans="1:13" ht="19.5" customHeight="1">
      <c r="A30" s="133"/>
      <c r="B30" s="620" t="s">
        <v>37</v>
      </c>
      <c r="C30" s="620"/>
      <c r="D30" s="360">
        <v>0</v>
      </c>
      <c r="E30" s="360">
        <v>0</v>
      </c>
      <c r="F30" s="360">
        <v>0</v>
      </c>
      <c r="G30" s="391">
        <f t="shared" si="3"/>
        <v>0</v>
      </c>
      <c r="H30" s="391">
        <f t="shared" si="4"/>
        <v>0</v>
      </c>
      <c r="I30" s="205"/>
      <c r="J30" s="204"/>
    </row>
    <row r="31" spans="1:13" ht="19.5" customHeight="1">
      <c r="A31" s="133"/>
      <c r="B31" s="620" t="s">
        <v>39</v>
      </c>
      <c r="C31" s="620"/>
      <c r="D31" s="360">
        <v>0</v>
      </c>
      <c r="E31" s="360">
        <v>0</v>
      </c>
      <c r="F31" s="360">
        <v>0</v>
      </c>
      <c r="G31" s="391">
        <f t="shared" si="3"/>
        <v>0</v>
      </c>
      <c r="H31" s="391">
        <f t="shared" si="4"/>
        <v>0</v>
      </c>
      <c r="I31" s="205"/>
      <c r="J31" s="204"/>
    </row>
    <row r="32" spans="1:13" ht="19.5" customHeight="1">
      <c r="A32" s="133"/>
      <c r="B32" s="620" t="s">
        <v>41</v>
      </c>
      <c r="C32" s="620"/>
      <c r="D32" s="360">
        <v>80233.36</v>
      </c>
      <c r="E32" s="360">
        <v>170040</v>
      </c>
      <c r="F32" s="360">
        <v>0</v>
      </c>
      <c r="G32" s="391">
        <v>250273.36</v>
      </c>
      <c r="H32" s="391">
        <f t="shared" si="4"/>
        <v>170040</v>
      </c>
      <c r="I32" s="205"/>
      <c r="J32" s="204" t="str">
        <f>IF(G32=ESF!D36," ","error")</f>
        <v xml:space="preserve"> </v>
      </c>
    </row>
    <row r="33" spans="1:16" ht="19.5" customHeight="1">
      <c r="A33" s="133"/>
      <c r="B33" s="620" t="s">
        <v>42</v>
      </c>
      <c r="C33" s="620"/>
      <c r="D33" s="360">
        <f>+ESF!E37</f>
        <v>0</v>
      </c>
      <c r="E33" s="360">
        <v>0</v>
      </c>
      <c r="F33" s="360">
        <v>0</v>
      </c>
      <c r="G33" s="391">
        <f t="shared" si="3"/>
        <v>0</v>
      </c>
      <c r="H33" s="391">
        <f t="shared" si="4"/>
        <v>0</v>
      </c>
      <c r="I33" s="205"/>
      <c r="J33" s="204" t="str">
        <f>IF(G33=ESF!D37," ","error")</f>
        <v xml:space="preserve"> </v>
      </c>
    </row>
    <row r="34" spans="1:16" ht="19.5" customHeight="1">
      <c r="A34" s="133"/>
      <c r="B34" s="620" t="s">
        <v>44</v>
      </c>
      <c r="C34" s="620"/>
      <c r="D34" s="360">
        <f>+ESF!E38</f>
        <v>0</v>
      </c>
      <c r="E34" s="360">
        <v>0</v>
      </c>
      <c r="F34" s="360">
        <v>0</v>
      </c>
      <c r="G34" s="391">
        <f t="shared" si="3"/>
        <v>0</v>
      </c>
      <c r="H34" s="391">
        <f t="shared" si="4"/>
        <v>0</v>
      </c>
      <c r="I34" s="205"/>
      <c r="J34" s="204" t="str">
        <f>IF(G34=ESF!D38," ","error")</f>
        <v xml:space="preserve"> </v>
      </c>
    </row>
    <row r="35" spans="1:16" ht="20.399999999999999">
      <c r="A35" s="133"/>
      <c r="B35" s="344"/>
      <c r="C35" s="344"/>
      <c r="D35" s="392"/>
      <c r="E35" s="390"/>
      <c r="F35" s="390"/>
      <c r="G35" s="390"/>
      <c r="H35" s="390"/>
      <c r="I35" s="205"/>
      <c r="J35" s="204"/>
    </row>
    <row r="36" spans="1:16" ht="6" customHeight="1">
      <c r="A36" s="629"/>
      <c r="B36" s="630"/>
      <c r="C36" s="630"/>
      <c r="D36" s="630"/>
      <c r="E36" s="630"/>
      <c r="F36" s="630"/>
      <c r="G36" s="630"/>
      <c r="H36" s="630"/>
      <c r="I36" s="631"/>
    </row>
    <row r="37" spans="1:16" ht="6" customHeight="1">
      <c r="A37" s="206"/>
      <c r="B37" s="207"/>
      <c r="C37" s="208"/>
      <c r="E37" s="206"/>
      <c r="F37" s="206"/>
      <c r="G37" s="206"/>
      <c r="H37" s="206"/>
      <c r="I37" s="206"/>
    </row>
    <row r="38" spans="1:16" ht="15" customHeight="1">
      <c r="A38" s="118"/>
      <c r="B38" s="595" t="s">
        <v>78</v>
      </c>
      <c r="C38" s="595"/>
      <c r="D38" s="595"/>
      <c r="E38" s="595"/>
      <c r="F38" s="595"/>
      <c r="G38" s="595"/>
      <c r="H38" s="595"/>
      <c r="I38" s="135"/>
      <c r="J38" s="118"/>
      <c r="K38" s="118"/>
      <c r="L38" s="118"/>
      <c r="M38" s="118"/>
      <c r="N38" s="118"/>
      <c r="O38" s="118"/>
      <c r="P38" s="118"/>
    </row>
    <row r="39" spans="1:16" ht="41.25" customHeight="1">
      <c r="A39" s="118"/>
      <c r="B39" s="574"/>
      <c r="C39" s="574"/>
      <c r="D39" s="150"/>
      <c r="E39" s="335"/>
      <c r="F39" s="335"/>
      <c r="G39" s="335"/>
      <c r="H39" s="114"/>
      <c r="I39" s="150"/>
      <c r="J39" s="118"/>
      <c r="K39" s="118"/>
      <c r="L39" s="118"/>
      <c r="M39" s="118"/>
      <c r="N39" s="118"/>
      <c r="O39" s="118"/>
      <c r="P39" s="118"/>
    </row>
    <row r="40" spans="1:16" customFormat="1" ht="14.4">
      <c r="A40" s="80"/>
      <c r="B40" s="114" t="s">
        <v>1051</v>
      </c>
      <c r="C40" s="114"/>
      <c r="D40" s="241"/>
      <c r="E40" s="241"/>
      <c r="F40" s="114"/>
      <c r="G40" s="114"/>
      <c r="H40" s="17"/>
    </row>
    <row r="41" spans="1:16" ht="14.1" customHeight="1">
      <c r="A41" s="118"/>
      <c r="B41" s="598"/>
      <c r="C41" s="598"/>
      <c r="D41" s="142"/>
      <c r="E41" s="598"/>
      <c r="F41" s="598"/>
      <c r="G41" s="598"/>
      <c r="H41" s="598"/>
      <c r="I41" s="136"/>
      <c r="O41" s="118"/>
      <c r="P41" s="118"/>
    </row>
    <row r="42" spans="1:16">
      <c r="B42" s="118"/>
      <c r="C42" s="118"/>
      <c r="D42" s="169"/>
      <c r="E42" s="118"/>
      <c r="F42" s="118"/>
      <c r="G42" s="118"/>
    </row>
    <row r="43" spans="1:16">
      <c r="B43" s="574"/>
      <c r="C43" s="574"/>
      <c r="D43" s="169"/>
      <c r="E43" s="574"/>
      <c r="F43" s="574"/>
      <c r="G43" s="152"/>
    </row>
    <row r="44" spans="1:16" customFormat="1" ht="14.4">
      <c r="A44" s="91" t="s">
        <v>1052</v>
      </c>
      <c r="B44" s="17"/>
      <c r="C44" s="17"/>
      <c r="D44" s="17"/>
      <c r="E44" s="17"/>
      <c r="F44" s="17"/>
      <c r="G44" s="17"/>
    </row>
    <row r="47" spans="1:16">
      <c r="A47" s="393"/>
      <c r="B47" s="393"/>
      <c r="C47" s="152"/>
    </row>
    <row r="48" spans="1:16" s="517" customFormat="1" ht="14.4">
      <c r="A48" s="515" t="s">
        <v>1053</v>
      </c>
      <c r="B48" s="516"/>
      <c r="C48" s="516"/>
      <c r="D48" s="516"/>
      <c r="E48" s="516"/>
      <c r="F48" s="516"/>
      <c r="G48" s="516"/>
    </row>
  </sheetData>
  <sheetProtection formatCells="0" selectLockedCells="1"/>
  <mergeCells count="36">
    <mergeCell ref="B41:C41"/>
    <mergeCell ref="E41:H41"/>
    <mergeCell ref="B33:C33"/>
    <mergeCell ref="B34:C34"/>
    <mergeCell ref="A36:I36"/>
    <mergeCell ref="B38:H38"/>
    <mergeCell ref="B39:C39"/>
    <mergeCell ref="C1:I1"/>
    <mergeCell ref="C2:H2"/>
    <mergeCell ref="B18:C18"/>
    <mergeCell ref="A6:I6"/>
    <mergeCell ref="A7:I7"/>
    <mergeCell ref="B8:C9"/>
    <mergeCell ref="A10:I10"/>
    <mergeCell ref="A11:I11"/>
    <mergeCell ref="B12:C12"/>
    <mergeCell ref="B14:C14"/>
    <mergeCell ref="B16:C16"/>
    <mergeCell ref="B17:C17"/>
    <mergeCell ref="C3:H3"/>
    <mergeCell ref="B43:C43"/>
    <mergeCell ref="E43:F43"/>
    <mergeCell ref="C5:I5"/>
    <mergeCell ref="C4:H4"/>
    <mergeCell ref="B32:C32"/>
    <mergeCell ref="B19:C19"/>
    <mergeCell ref="B20:C20"/>
    <mergeCell ref="B21:C21"/>
    <mergeCell ref="B22:C22"/>
    <mergeCell ref="B24:C24"/>
    <mergeCell ref="B26:C26"/>
    <mergeCell ref="B27:C27"/>
    <mergeCell ref="B28:C28"/>
    <mergeCell ref="B29:C29"/>
    <mergeCell ref="B30:C30"/>
    <mergeCell ref="B31:C31"/>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41" t="s">
        <v>2</v>
      </c>
      <c r="B2" s="641"/>
      <c r="C2" s="641"/>
      <c r="D2" s="641"/>
      <c r="E2" s="13" t="e">
        <f>ESF!#REF!</f>
        <v>#REF!</v>
      </c>
    </row>
    <row r="3" spans="1:5" ht="42">
      <c r="A3" s="641" t="s">
        <v>4</v>
      </c>
      <c r="B3" s="641"/>
      <c r="C3" s="641"/>
      <c r="D3" s="641"/>
      <c r="E3" s="13" t="str">
        <f>ESF!C6</f>
        <v>MUNICIPIO DE GENERAL CEPEDA, COAHUILA</v>
      </c>
    </row>
    <row r="4" spans="1:5">
      <c r="A4" s="641" t="s">
        <v>3</v>
      </c>
      <c r="B4" s="641"/>
      <c r="C4" s="641"/>
      <c r="D4" s="641"/>
      <c r="E4" s="14"/>
    </row>
    <row r="5" spans="1:5">
      <c r="A5" s="641" t="s">
        <v>73</v>
      </c>
      <c r="B5" s="641"/>
      <c r="C5" s="641"/>
      <c r="D5" s="641"/>
      <c r="E5" t="s">
        <v>71</v>
      </c>
    </row>
    <row r="6" spans="1:5">
      <c r="A6" s="6"/>
      <c r="B6" s="6"/>
      <c r="C6" s="636" t="s">
        <v>5</v>
      </c>
      <c r="D6" s="636"/>
      <c r="E6" s="1">
        <v>2013</v>
      </c>
    </row>
    <row r="7" spans="1:5">
      <c r="A7" s="632" t="s">
        <v>69</v>
      </c>
      <c r="B7" s="633" t="s">
        <v>8</v>
      </c>
      <c r="C7" s="634" t="s">
        <v>10</v>
      </c>
      <c r="D7" s="634"/>
      <c r="E7" s="8">
        <f>ESF!D17</f>
        <v>5071152.18</v>
      </c>
    </row>
    <row r="8" spans="1:5">
      <c r="A8" s="632"/>
      <c r="B8" s="633"/>
      <c r="C8" s="634" t="s">
        <v>12</v>
      </c>
      <c r="D8" s="634"/>
      <c r="E8" s="8">
        <f>ESF!D18</f>
        <v>5208345.2699999996</v>
      </c>
    </row>
    <row r="9" spans="1:5">
      <c r="A9" s="632"/>
      <c r="B9" s="633"/>
      <c r="C9" s="634" t="s">
        <v>14</v>
      </c>
      <c r="D9" s="634"/>
      <c r="E9" s="8">
        <f>ESF!D19</f>
        <v>0</v>
      </c>
    </row>
    <row r="10" spans="1:5">
      <c r="A10" s="632"/>
      <c r="B10" s="633"/>
      <c r="C10" s="634" t="s">
        <v>16</v>
      </c>
      <c r="D10" s="634"/>
      <c r="E10" s="8">
        <f>ESF!D20</f>
        <v>0</v>
      </c>
    </row>
    <row r="11" spans="1:5">
      <c r="A11" s="632"/>
      <c r="B11" s="633"/>
      <c r="C11" s="634" t="s">
        <v>18</v>
      </c>
      <c r="D11" s="634"/>
      <c r="E11" s="8">
        <f>ESF!D21</f>
        <v>0</v>
      </c>
    </row>
    <row r="12" spans="1:5">
      <c r="A12" s="632"/>
      <c r="B12" s="633"/>
      <c r="C12" s="634" t="s">
        <v>20</v>
      </c>
      <c r="D12" s="634"/>
      <c r="E12" s="8">
        <f>ESF!D22</f>
        <v>0</v>
      </c>
    </row>
    <row r="13" spans="1:5">
      <c r="A13" s="632"/>
      <c r="B13" s="633"/>
      <c r="C13" s="634" t="s">
        <v>22</v>
      </c>
      <c r="D13" s="634"/>
      <c r="E13" s="8">
        <f>ESF!D23</f>
        <v>0</v>
      </c>
    </row>
    <row r="14" spans="1:5" ht="15" thickBot="1">
      <c r="A14" s="632"/>
      <c r="B14" s="4"/>
      <c r="C14" s="635" t="s">
        <v>25</v>
      </c>
      <c r="D14" s="635"/>
      <c r="E14" s="9">
        <f>ESF!D25</f>
        <v>10279497.449999999</v>
      </c>
    </row>
    <row r="15" spans="1:5">
      <c r="A15" s="632"/>
      <c r="B15" s="633" t="s">
        <v>27</v>
      </c>
      <c r="C15" s="634" t="s">
        <v>29</v>
      </c>
      <c r="D15" s="634"/>
      <c r="E15" s="8">
        <f>ESF!D30</f>
        <v>0</v>
      </c>
    </row>
    <row r="16" spans="1:5">
      <c r="A16" s="632"/>
      <c r="B16" s="633"/>
      <c r="C16" s="634" t="s">
        <v>31</v>
      </c>
      <c r="D16" s="634"/>
      <c r="E16" s="8">
        <f>ESF!D31</f>
        <v>0</v>
      </c>
    </row>
    <row r="17" spans="1:5">
      <c r="A17" s="632"/>
      <c r="B17" s="633"/>
      <c r="C17" s="634" t="s">
        <v>33</v>
      </c>
      <c r="D17" s="634"/>
      <c r="E17" s="8">
        <f>ESF!D32</f>
        <v>8540650</v>
      </c>
    </row>
    <row r="18" spans="1:5">
      <c r="A18" s="632"/>
      <c r="B18" s="633"/>
      <c r="C18" s="634" t="s">
        <v>35</v>
      </c>
      <c r="D18" s="634"/>
      <c r="E18" s="8">
        <f>ESF!D33</f>
        <v>8732924.4700000007</v>
      </c>
    </row>
    <row r="19" spans="1:5">
      <c r="A19" s="632"/>
      <c r="B19" s="633"/>
      <c r="C19" s="634" t="s">
        <v>37</v>
      </c>
      <c r="D19" s="634"/>
      <c r="E19" s="8">
        <f>ESF!D34</f>
        <v>0</v>
      </c>
    </row>
    <row r="20" spans="1:5">
      <c r="A20" s="632"/>
      <c r="B20" s="633"/>
      <c r="C20" s="634" t="s">
        <v>39</v>
      </c>
      <c r="D20" s="634"/>
      <c r="E20" s="8">
        <f>ESF!D35</f>
        <v>0</v>
      </c>
    </row>
    <row r="21" spans="1:5">
      <c r="A21" s="632"/>
      <c r="B21" s="633"/>
      <c r="C21" s="634" t="s">
        <v>41</v>
      </c>
      <c r="D21" s="634"/>
      <c r="E21" s="8">
        <f>ESF!D36</f>
        <v>250273.36</v>
      </c>
    </row>
    <row r="22" spans="1:5">
      <c r="A22" s="632"/>
      <c r="B22" s="633"/>
      <c r="C22" s="634" t="s">
        <v>42</v>
      </c>
      <c r="D22" s="634"/>
      <c r="E22" s="8">
        <f>ESF!D37</f>
        <v>0</v>
      </c>
    </row>
    <row r="23" spans="1:5">
      <c r="A23" s="632"/>
      <c r="B23" s="633"/>
      <c r="C23" s="634" t="s">
        <v>44</v>
      </c>
      <c r="D23" s="634"/>
      <c r="E23" s="8">
        <f>ESF!D38</f>
        <v>0</v>
      </c>
    </row>
    <row r="24" spans="1:5" ht="15" thickBot="1">
      <c r="A24" s="632"/>
      <c r="B24" s="4"/>
      <c r="C24" s="635" t="s">
        <v>46</v>
      </c>
      <c r="D24" s="635"/>
      <c r="E24" s="9">
        <f>ESF!D40</f>
        <v>17523847.829999998</v>
      </c>
    </row>
    <row r="25" spans="1:5" ht="15" thickBot="1">
      <c r="A25" s="632"/>
      <c r="B25" s="2"/>
      <c r="C25" s="635" t="s">
        <v>48</v>
      </c>
      <c r="D25" s="635"/>
      <c r="E25" s="9">
        <f>ESF!D42</f>
        <v>27803345.279999997</v>
      </c>
    </row>
    <row r="26" spans="1:5">
      <c r="A26" s="632" t="s">
        <v>70</v>
      </c>
      <c r="B26" s="633" t="s">
        <v>9</v>
      </c>
      <c r="C26" s="634" t="s">
        <v>11</v>
      </c>
      <c r="D26" s="634"/>
      <c r="E26" s="8">
        <f>ESF!I17</f>
        <v>2777564.1999999997</v>
      </c>
    </row>
    <row r="27" spans="1:5">
      <c r="A27" s="632"/>
      <c r="B27" s="633"/>
      <c r="C27" s="634" t="s">
        <v>13</v>
      </c>
      <c r="D27" s="634"/>
      <c r="E27" s="8">
        <f>ESF!I18</f>
        <v>0</v>
      </c>
    </row>
    <row r="28" spans="1:5">
      <c r="A28" s="632"/>
      <c r="B28" s="633"/>
      <c r="C28" s="634" t="s">
        <v>15</v>
      </c>
      <c r="D28" s="634"/>
      <c r="E28" s="8">
        <f>ESF!I19</f>
        <v>0</v>
      </c>
    </row>
    <row r="29" spans="1:5">
      <c r="A29" s="632"/>
      <c r="B29" s="633"/>
      <c r="C29" s="634" t="s">
        <v>17</v>
      </c>
      <c r="D29" s="634"/>
      <c r="E29" s="8">
        <f>ESF!I20</f>
        <v>0</v>
      </c>
    </row>
    <row r="30" spans="1:5">
      <c r="A30" s="632"/>
      <c r="B30" s="633"/>
      <c r="C30" s="634" t="s">
        <v>19</v>
      </c>
      <c r="D30" s="634"/>
      <c r="E30" s="8">
        <f>ESF!I21</f>
        <v>0</v>
      </c>
    </row>
    <row r="31" spans="1:5">
      <c r="A31" s="632"/>
      <c r="B31" s="633"/>
      <c r="C31" s="634" t="s">
        <v>21</v>
      </c>
      <c r="D31" s="634"/>
      <c r="E31" s="8">
        <f>ESF!I22</f>
        <v>0</v>
      </c>
    </row>
    <row r="32" spans="1:5">
      <c r="A32" s="632"/>
      <c r="B32" s="633"/>
      <c r="C32" s="634" t="s">
        <v>23</v>
      </c>
      <c r="D32" s="634"/>
      <c r="E32" s="8">
        <f>ESF!I23</f>
        <v>0</v>
      </c>
    </row>
    <row r="33" spans="1:5">
      <c r="A33" s="632"/>
      <c r="B33" s="633"/>
      <c r="C33" s="634" t="s">
        <v>24</v>
      </c>
      <c r="D33" s="634"/>
      <c r="E33" s="8">
        <f>ESF!I24</f>
        <v>0</v>
      </c>
    </row>
    <row r="34" spans="1:5" ht="15" thickBot="1">
      <c r="A34" s="632"/>
      <c r="B34" s="4"/>
      <c r="C34" s="635" t="s">
        <v>26</v>
      </c>
      <c r="D34" s="635"/>
      <c r="E34" s="9">
        <f>ESF!I26</f>
        <v>2777564.1999999997</v>
      </c>
    </row>
    <row r="35" spans="1:5">
      <c r="A35" s="632"/>
      <c r="B35" s="633" t="s">
        <v>28</v>
      </c>
      <c r="C35" s="634" t="s">
        <v>30</v>
      </c>
      <c r="D35" s="634"/>
      <c r="E35" s="8">
        <f>ESF!I30</f>
        <v>0</v>
      </c>
    </row>
    <row r="36" spans="1:5">
      <c r="A36" s="632"/>
      <c r="B36" s="633"/>
      <c r="C36" s="634" t="s">
        <v>32</v>
      </c>
      <c r="D36" s="634"/>
      <c r="E36" s="8">
        <f>ESF!I31</f>
        <v>0</v>
      </c>
    </row>
    <row r="37" spans="1:5">
      <c r="A37" s="632"/>
      <c r="B37" s="633"/>
      <c r="C37" s="634" t="s">
        <v>34</v>
      </c>
      <c r="D37" s="634"/>
      <c r="E37" s="8">
        <f>ESF!I32</f>
        <v>0</v>
      </c>
    </row>
    <row r="38" spans="1:5">
      <c r="A38" s="632"/>
      <c r="B38" s="633"/>
      <c r="C38" s="634" t="s">
        <v>36</v>
      </c>
      <c r="D38" s="634"/>
      <c r="E38" s="8">
        <f>ESF!I33</f>
        <v>0</v>
      </c>
    </row>
    <row r="39" spans="1:5">
      <c r="A39" s="632"/>
      <c r="B39" s="633"/>
      <c r="C39" s="634" t="s">
        <v>38</v>
      </c>
      <c r="D39" s="634"/>
      <c r="E39" s="8">
        <f>ESF!I34</f>
        <v>0</v>
      </c>
    </row>
    <row r="40" spans="1:5">
      <c r="A40" s="632"/>
      <c r="B40" s="633"/>
      <c r="C40" s="634" t="s">
        <v>40</v>
      </c>
      <c r="D40" s="634"/>
      <c r="E40" s="8">
        <f>ESF!I35</f>
        <v>0</v>
      </c>
    </row>
    <row r="41" spans="1:5" ht="15" thickBot="1">
      <c r="A41" s="632"/>
      <c r="B41" s="2"/>
      <c r="C41" s="635" t="s">
        <v>43</v>
      </c>
      <c r="D41" s="635"/>
      <c r="E41" s="9">
        <f>ESF!I37</f>
        <v>0</v>
      </c>
    </row>
    <row r="42" spans="1:5" ht="15" thickBot="1">
      <c r="A42" s="632"/>
      <c r="B42" s="2"/>
      <c r="C42" s="635" t="s">
        <v>45</v>
      </c>
      <c r="D42" s="635"/>
      <c r="E42" s="9">
        <f>ESF!I39</f>
        <v>2777564.1999999997</v>
      </c>
    </row>
    <row r="43" spans="1:5">
      <c r="A43" s="3"/>
      <c r="B43" s="633" t="s">
        <v>47</v>
      </c>
      <c r="C43" s="637" t="s">
        <v>49</v>
      </c>
      <c r="D43" s="637"/>
      <c r="E43" s="10">
        <f>ESF!I43</f>
        <v>9294807.6799999997</v>
      </c>
    </row>
    <row r="44" spans="1:5">
      <c r="A44" s="3"/>
      <c r="B44" s="633"/>
      <c r="C44" s="634" t="s">
        <v>50</v>
      </c>
      <c r="D44" s="634"/>
      <c r="E44" s="8">
        <f>ESF!I45</f>
        <v>9294807.6799999997</v>
      </c>
    </row>
    <row r="45" spans="1:5">
      <c r="A45" s="3"/>
      <c r="B45" s="633"/>
      <c r="C45" s="634" t="s">
        <v>51</v>
      </c>
      <c r="D45" s="634"/>
      <c r="E45" s="8">
        <f>ESF!I46</f>
        <v>0</v>
      </c>
    </row>
    <row r="46" spans="1:5">
      <c r="A46" s="3"/>
      <c r="B46" s="633"/>
      <c r="C46" s="634" t="s">
        <v>52</v>
      </c>
      <c r="D46" s="634"/>
      <c r="E46" s="8">
        <f>ESF!I47</f>
        <v>0</v>
      </c>
    </row>
    <row r="47" spans="1:5">
      <c r="A47" s="3"/>
      <c r="B47" s="633"/>
      <c r="C47" s="637" t="s">
        <v>53</v>
      </c>
      <c r="D47" s="637"/>
      <c r="E47" s="10">
        <f>ESF!I49</f>
        <v>15730973.429999992</v>
      </c>
    </row>
    <row r="48" spans="1:5">
      <c r="A48" s="3"/>
      <c r="B48" s="633"/>
      <c r="C48" s="634" t="s">
        <v>54</v>
      </c>
      <c r="D48" s="634"/>
      <c r="E48" s="8">
        <f>ESF!I51</f>
        <v>16377773.16</v>
      </c>
    </row>
    <row r="49" spans="1:5">
      <c r="A49" s="3"/>
      <c r="B49" s="633"/>
      <c r="C49" s="634" t="s">
        <v>55</v>
      </c>
      <c r="D49" s="634"/>
      <c r="E49" s="8">
        <f>ESF!I52</f>
        <v>45590121.549999997</v>
      </c>
    </row>
    <row r="50" spans="1:5">
      <c r="A50" s="3"/>
      <c r="B50" s="633"/>
      <c r="C50" s="634" t="s">
        <v>56</v>
      </c>
      <c r="D50" s="634"/>
      <c r="E50" s="8">
        <f>ESF!I53</f>
        <v>-46236921.280000001</v>
      </c>
    </row>
    <row r="51" spans="1:5">
      <c r="A51" s="3"/>
      <c r="B51" s="633"/>
      <c r="C51" s="634" t="s">
        <v>57</v>
      </c>
      <c r="D51" s="634"/>
      <c r="E51" s="8">
        <f>ESF!I54</f>
        <v>0</v>
      </c>
    </row>
    <row r="52" spans="1:5">
      <c r="A52" s="3"/>
      <c r="B52" s="633"/>
      <c r="C52" s="634" t="s">
        <v>58</v>
      </c>
      <c r="D52" s="634"/>
      <c r="E52" s="8">
        <f>ESF!I55</f>
        <v>0</v>
      </c>
    </row>
    <row r="53" spans="1:5">
      <c r="A53" s="3"/>
      <c r="B53" s="633"/>
      <c r="C53" s="637" t="s">
        <v>59</v>
      </c>
      <c r="D53" s="637"/>
      <c r="E53" s="10">
        <f>ESF!I57</f>
        <v>0</v>
      </c>
    </row>
    <row r="54" spans="1:5">
      <c r="A54" s="3"/>
      <c r="B54" s="633"/>
      <c r="C54" s="634" t="s">
        <v>60</v>
      </c>
      <c r="D54" s="634"/>
      <c r="E54" s="8">
        <f>ESF!I59</f>
        <v>0</v>
      </c>
    </row>
    <row r="55" spans="1:5">
      <c r="A55" s="3"/>
      <c r="B55" s="633"/>
      <c r="C55" s="634" t="s">
        <v>61</v>
      </c>
      <c r="D55" s="634"/>
      <c r="E55" s="8">
        <f>ESF!I60</f>
        <v>0</v>
      </c>
    </row>
    <row r="56" spans="1:5" ht="15" thickBot="1">
      <c r="A56" s="3"/>
      <c r="B56" s="633"/>
      <c r="C56" s="635" t="s">
        <v>62</v>
      </c>
      <c r="D56" s="635"/>
      <c r="E56" s="9">
        <f>ESF!I62</f>
        <v>25025781.109999992</v>
      </c>
    </row>
    <row r="57" spans="1:5" ht="15" thickBot="1">
      <c r="A57" s="3"/>
      <c r="B57" s="2"/>
      <c r="C57" s="635" t="s">
        <v>63</v>
      </c>
      <c r="D57" s="635"/>
      <c r="E57" s="9">
        <f>ESF!I64</f>
        <v>27803345.309999991</v>
      </c>
    </row>
    <row r="58" spans="1:5">
      <c r="A58" s="3"/>
      <c r="B58" s="2"/>
      <c r="C58" s="636" t="s">
        <v>5</v>
      </c>
      <c r="D58" s="636"/>
      <c r="E58" s="1">
        <v>2012</v>
      </c>
    </row>
    <row r="59" spans="1:5">
      <c r="A59" s="632" t="s">
        <v>69</v>
      </c>
      <c r="B59" s="633" t="s">
        <v>8</v>
      </c>
      <c r="C59" s="634" t="s">
        <v>10</v>
      </c>
      <c r="D59" s="634"/>
      <c r="E59" s="8">
        <f>ESF!E17</f>
        <v>1000945.22</v>
      </c>
    </row>
    <row r="60" spans="1:5">
      <c r="A60" s="632"/>
      <c r="B60" s="633"/>
      <c r="C60" s="634" t="s">
        <v>12</v>
      </c>
      <c r="D60" s="634"/>
      <c r="E60" s="8">
        <f>ESF!E18</f>
        <v>5185157.25</v>
      </c>
    </row>
    <row r="61" spans="1:5">
      <c r="A61" s="632"/>
      <c r="B61" s="633"/>
      <c r="C61" s="634" t="s">
        <v>14</v>
      </c>
      <c r="D61" s="634"/>
      <c r="E61" s="8">
        <f>ESF!E19</f>
        <v>4000</v>
      </c>
    </row>
    <row r="62" spans="1:5">
      <c r="A62" s="632"/>
      <c r="B62" s="633"/>
      <c r="C62" s="634" t="s">
        <v>16</v>
      </c>
      <c r="D62" s="634"/>
      <c r="E62" s="8">
        <f>ESF!E20</f>
        <v>0</v>
      </c>
    </row>
    <row r="63" spans="1:5">
      <c r="A63" s="632"/>
      <c r="B63" s="633"/>
      <c r="C63" s="634" t="s">
        <v>18</v>
      </c>
      <c r="D63" s="634"/>
      <c r="E63" s="8">
        <f>ESF!E21</f>
        <v>0</v>
      </c>
    </row>
    <row r="64" spans="1:5">
      <c r="A64" s="632"/>
      <c r="B64" s="633"/>
      <c r="C64" s="634" t="s">
        <v>20</v>
      </c>
      <c r="D64" s="634"/>
      <c r="E64" s="8">
        <f>ESF!E22</f>
        <v>0</v>
      </c>
    </row>
    <row r="65" spans="1:5">
      <c r="A65" s="632"/>
      <c r="B65" s="633"/>
      <c r="C65" s="634" t="s">
        <v>22</v>
      </c>
      <c r="D65" s="634"/>
      <c r="E65" s="8">
        <f>ESF!E23</f>
        <v>0</v>
      </c>
    </row>
    <row r="66" spans="1:5" ht="15" thickBot="1">
      <c r="A66" s="632"/>
      <c r="B66" s="4"/>
      <c r="C66" s="635" t="s">
        <v>25</v>
      </c>
      <c r="D66" s="635"/>
      <c r="E66" s="9">
        <f>ESF!E25</f>
        <v>6190102.4699999997</v>
      </c>
    </row>
    <row r="67" spans="1:5">
      <c r="A67" s="632"/>
      <c r="B67" s="633" t="s">
        <v>27</v>
      </c>
      <c r="C67" s="634" t="s">
        <v>29</v>
      </c>
      <c r="D67" s="634"/>
      <c r="E67" s="8">
        <f>ESF!E30</f>
        <v>0</v>
      </c>
    </row>
    <row r="68" spans="1:5">
      <c r="A68" s="632"/>
      <c r="B68" s="633"/>
      <c r="C68" s="634" t="s">
        <v>31</v>
      </c>
      <c r="D68" s="634"/>
      <c r="E68" s="8">
        <f>ESF!E31</f>
        <v>0</v>
      </c>
    </row>
    <row r="69" spans="1:5">
      <c r="A69" s="632"/>
      <c r="B69" s="633"/>
      <c r="C69" s="634" t="s">
        <v>33</v>
      </c>
      <c r="D69" s="634"/>
      <c r="E69" s="8">
        <f>ESF!E32</f>
        <v>45652591.640000001</v>
      </c>
    </row>
    <row r="70" spans="1:5">
      <c r="A70" s="632"/>
      <c r="B70" s="633"/>
      <c r="C70" s="634" t="s">
        <v>35</v>
      </c>
      <c r="D70" s="634"/>
      <c r="E70" s="8">
        <f>ESF!E33</f>
        <v>8078739.9500000002</v>
      </c>
    </row>
    <row r="71" spans="1:5">
      <c r="A71" s="632"/>
      <c r="B71" s="633"/>
      <c r="C71" s="634" t="s">
        <v>37</v>
      </c>
      <c r="D71" s="634"/>
      <c r="E71" s="8">
        <f>ESF!E34</f>
        <v>0</v>
      </c>
    </row>
    <row r="72" spans="1:5">
      <c r="A72" s="632"/>
      <c r="B72" s="633"/>
      <c r="C72" s="634" t="s">
        <v>39</v>
      </c>
      <c r="D72" s="634"/>
      <c r="E72" s="8">
        <f>ESF!E35</f>
        <v>0</v>
      </c>
    </row>
    <row r="73" spans="1:5">
      <c r="A73" s="632"/>
      <c r="B73" s="633"/>
      <c r="C73" s="634" t="s">
        <v>41</v>
      </c>
      <c r="D73" s="634"/>
      <c r="E73" s="8">
        <f>ESF!E36</f>
        <v>0</v>
      </c>
    </row>
    <row r="74" spans="1:5">
      <c r="A74" s="632"/>
      <c r="B74" s="633"/>
      <c r="C74" s="634" t="s">
        <v>42</v>
      </c>
      <c r="D74" s="634"/>
      <c r="E74" s="8">
        <f>ESF!E37</f>
        <v>0</v>
      </c>
    </row>
    <row r="75" spans="1:5">
      <c r="A75" s="632"/>
      <c r="B75" s="633"/>
      <c r="C75" s="634" t="s">
        <v>44</v>
      </c>
      <c r="D75" s="634"/>
      <c r="E75" s="8">
        <f>ESF!E38</f>
        <v>0</v>
      </c>
    </row>
    <row r="76" spans="1:5" ht="15" thickBot="1">
      <c r="A76" s="632"/>
      <c r="B76" s="4"/>
      <c r="C76" s="635" t="s">
        <v>46</v>
      </c>
      <c r="D76" s="635"/>
      <c r="E76" s="9">
        <f>ESF!E40</f>
        <v>53731331.590000004</v>
      </c>
    </row>
    <row r="77" spans="1:5" ht="15" thickBot="1">
      <c r="A77" s="632"/>
      <c r="B77" s="2"/>
      <c r="C77" s="635" t="s">
        <v>48</v>
      </c>
      <c r="D77" s="635"/>
      <c r="E77" s="9">
        <f>ESF!E42</f>
        <v>59921434.060000002</v>
      </c>
    </row>
    <row r="78" spans="1:5">
      <c r="A78" s="632" t="s">
        <v>70</v>
      </c>
      <c r="B78" s="633" t="s">
        <v>9</v>
      </c>
      <c r="C78" s="634" t="s">
        <v>11</v>
      </c>
      <c r="D78" s="634"/>
      <c r="E78" s="8">
        <f>ESF!J17</f>
        <v>4343216.28</v>
      </c>
    </row>
    <row r="79" spans="1:5">
      <c r="A79" s="632"/>
      <c r="B79" s="633"/>
      <c r="C79" s="634" t="s">
        <v>13</v>
      </c>
      <c r="D79" s="634"/>
      <c r="E79" s="8">
        <f>ESF!J18</f>
        <v>0</v>
      </c>
    </row>
    <row r="80" spans="1:5">
      <c r="A80" s="632"/>
      <c r="B80" s="633"/>
      <c r="C80" s="634" t="s">
        <v>15</v>
      </c>
      <c r="D80" s="634"/>
      <c r="E80" s="8">
        <f>ESF!J19</f>
        <v>0</v>
      </c>
    </row>
    <row r="81" spans="1:5">
      <c r="A81" s="632"/>
      <c r="B81" s="633"/>
      <c r="C81" s="634" t="s">
        <v>17</v>
      </c>
      <c r="D81" s="634"/>
      <c r="E81" s="8">
        <f>ESF!J20</f>
        <v>0</v>
      </c>
    </row>
    <row r="82" spans="1:5">
      <c r="A82" s="632"/>
      <c r="B82" s="633"/>
      <c r="C82" s="634" t="s">
        <v>19</v>
      </c>
      <c r="D82" s="634"/>
      <c r="E82" s="8">
        <f>ESF!J21</f>
        <v>0</v>
      </c>
    </row>
    <row r="83" spans="1:5">
      <c r="A83" s="632"/>
      <c r="B83" s="633"/>
      <c r="C83" s="634" t="s">
        <v>21</v>
      </c>
      <c r="D83" s="634"/>
      <c r="E83" s="8">
        <f>ESF!J22</f>
        <v>0</v>
      </c>
    </row>
    <row r="84" spans="1:5">
      <c r="A84" s="632"/>
      <c r="B84" s="633"/>
      <c r="C84" s="634" t="s">
        <v>23</v>
      </c>
      <c r="D84" s="634"/>
      <c r="E84" s="8">
        <f>ESF!J23</f>
        <v>0</v>
      </c>
    </row>
    <row r="85" spans="1:5">
      <c r="A85" s="632"/>
      <c r="B85" s="633"/>
      <c r="C85" s="634" t="s">
        <v>24</v>
      </c>
      <c r="D85" s="634"/>
      <c r="E85" s="8">
        <f>ESF!J24</f>
        <v>0</v>
      </c>
    </row>
    <row r="86" spans="1:5" ht="15" thickBot="1">
      <c r="A86" s="632"/>
      <c r="B86" s="4"/>
      <c r="C86" s="635" t="s">
        <v>26</v>
      </c>
      <c r="D86" s="635"/>
      <c r="E86" s="9">
        <f>ESF!J26</f>
        <v>4343216.28</v>
      </c>
    </row>
    <row r="87" spans="1:5">
      <c r="A87" s="632"/>
      <c r="B87" s="633" t="s">
        <v>28</v>
      </c>
      <c r="C87" s="634" t="s">
        <v>30</v>
      </c>
      <c r="D87" s="634"/>
      <c r="E87" s="8">
        <f>ESF!J30</f>
        <v>0</v>
      </c>
    </row>
    <row r="88" spans="1:5">
      <c r="A88" s="632"/>
      <c r="B88" s="633"/>
      <c r="C88" s="634" t="s">
        <v>32</v>
      </c>
      <c r="D88" s="634"/>
      <c r="E88" s="8">
        <f>ESF!J31</f>
        <v>0</v>
      </c>
    </row>
    <row r="89" spans="1:5">
      <c r="A89" s="632"/>
      <c r="B89" s="633"/>
      <c r="C89" s="634" t="s">
        <v>34</v>
      </c>
      <c r="D89" s="634"/>
      <c r="E89" s="8">
        <f>ESF!J32</f>
        <v>0</v>
      </c>
    </row>
    <row r="90" spans="1:5">
      <c r="A90" s="632"/>
      <c r="B90" s="633"/>
      <c r="C90" s="634" t="s">
        <v>36</v>
      </c>
      <c r="D90" s="634"/>
      <c r="E90" s="8">
        <f>ESF!J33</f>
        <v>0</v>
      </c>
    </row>
    <row r="91" spans="1:5">
      <c r="A91" s="632"/>
      <c r="B91" s="633"/>
      <c r="C91" s="634" t="s">
        <v>38</v>
      </c>
      <c r="D91" s="634"/>
      <c r="E91" s="8">
        <f>ESF!J34</f>
        <v>0</v>
      </c>
    </row>
    <row r="92" spans="1:5">
      <c r="A92" s="632"/>
      <c r="B92" s="633"/>
      <c r="C92" s="634" t="s">
        <v>40</v>
      </c>
      <c r="D92" s="634"/>
      <c r="E92" s="8">
        <f>ESF!J35</f>
        <v>0</v>
      </c>
    </row>
    <row r="93" spans="1:5" ht="15" thickBot="1">
      <c r="A93" s="632"/>
      <c r="B93" s="2"/>
      <c r="C93" s="635" t="s">
        <v>43</v>
      </c>
      <c r="D93" s="635"/>
      <c r="E93" s="9">
        <f>ESF!J37</f>
        <v>0</v>
      </c>
    </row>
    <row r="94" spans="1:5" ht="15" thickBot="1">
      <c r="A94" s="632"/>
      <c r="B94" s="2"/>
      <c r="C94" s="635" t="s">
        <v>45</v>
      </c>
      <c r="D94" s="635"/>
      <c r="E94" s="9">
        <f>ESF!J39</f>
        <v>4343216.28</v>
      </c>
    </row>
    <row r="95" spans="1:5">
      <c r="A95" s="3"/>
      <c r="B95" s="633" t="s">
        <v>47</v>
      </c>
      <c r="C95" s="637" t="s">
        <v>49</v>
      </c>
      <c r="D95" s="637"/>
      <c r="E95" s="10">
        <f>ESF!J43</f>
        <v>9294807.6799999997</v>
      </c>
    </row>
    <row r="96" spans="1:5">
      <c r="A96" s="3"/>
      <c r="B96" s="633"/>
      <c r="C96" s="634" t="s">
        <v>50</v>
      </c>
      <c r="D96" s="634"/>
      <c r="E96" s="8">
        <f>ESF!J45</f>
        <v>9294807.6799999997</v>
      </c>
    </row>
    <row r="97" spans="1:5">
      <c r="A97" s="3"/>
      <c r="B97" s="633"/>
      <c r="C97" s="634" t="s">
        <v>51</v>
      </c>
      <c r="D97" s="634"/>
      <c r="E97" s="8">
        <f>ESF!J46</f>
        <v>0</v>
      </c>
    </row>
    <row r="98" spans="1:5">
      <c r="A98" s="3"/>
      <c r="B98" s="633"/>
      <c r="C98" s="634" t="s">
        <v>52</v>
      </c>
      <c r="D98" s="634"/>
      <c r="E98" s="8">
        <f>ESF!J47</f>
        <v>0</v>
      </c>
    </row>
    <row r="99" spans="1:5">
      <c r="A99" s="3"/>
      <c r="B99" s="633"/>
      <c r="C99" s="637" t="s">
        <v>53</v>
      </c>
      <c r="D99" s="637"/>
      <c r="E99" s="10">
        <f>ESF!J49</f>
        <v>46293410.129999995</v>
      </c>
    </row>
    <row r="100" spans="1:5">
      <c r="A100" s="3"/>
      <c r="B100" s="633"/>
      <c r="C100" s="634" t="s">
        <v>54</v>
      </c>
      <c r="D100" s="634"/>
      <c r="E100" s="8">
        <f>ESF!J51</f>
        <v>33418662.289999999</v>
      </c>
    </row>
    <row r="101" spans="1:5">
      <c r="A101" s="3"/>
      <c r="B101" s="633"/>
      <c r="C101" s="634" t="s">
        <v>55</v>
      </c>
      <c r="D101" s="634"/>
      <c r="E101" s="8">
        <f>ESF!J52</f>
        <v>12171459.26</v>
      </c>
    </row>
    <row r="102" spans="1:5">
      <c r="A102" s="3"/>
      <c r="B102" s="633"/>
      <c r="C102" s="634" t="s">
        <v>56</v>
      </c>
      <c r="D102" s="634"/>
      <c r="E102" s="8">
        <f>ESF!J53</f>
        <v>703288.58</v>
      </c>
    </row>
    <row r="103" spans="1:5">
      <c r="A103" s="3"/>
      <c r="B103" s="633"/>
      <c r="C103" s="634" t="s">
        <v>57</v>
      </c>
      <c r="D103" s="634"/>
      <c r="E103" s="8">
        <f>ESF!J54</f>
        <v>0</v>
      </c>
    </row>
    <row r="104" spans="1:5">
      <c r="A104" s="3"/>
      <c r="B104" s="633"/>
      <c r="C104" s="634" t="s">
        <v>58</v>
      </c>
      <c r="D104" s="634"/>
      <c r="E104" s="8">
        <f>ESF!J55</f>
        <v>0</v>
      </c>
    </row>
    <row r="105" spans="1:5">
      <c r="A105" s="3"/>
      <c r="B105" s="633"/>
      <c r="C105" s="637" t="s">
        <v>59</v>
      </c>
      <c r="D105" s="637"/>
      <c r="E105" s="10">
        <f>ESF!J57</f>
        <v>0</v>
      </c>
    </row>
    <row r="106" spans="1:5">
      <c r="A106" s="3"/>
      <c r="B106" s="633"/>
      <c r="C106" s="634" t="s">
        <v>60</v>
      </c>
      <c r="D106" s="634"/>
      <c r="E106" s="8">
        <f>ESF!J59</f>
        <v>0</v>
      </c>
    </row>
    <row r="107" spans="1:5">
      <c r="A107" s="3"/>
      <c r="B107" s="633"/>
      <c r="C107" s="634" t="s">
        <v>61</v>
      </c>
      <c r="D107" s="634"/>
      <c r="E107" s="8">
        <f>ESF!J60</f>
        <v>0</v>
      </c>
    </row>
    <row r="108" spans="1:5" ht="15" thickBot="1">
      <c r="A108" s="3"/>
      <c r="B108" s="633"/>
      <c r="C108" s="635" t="s">
        <v>62</v>
      </c>
      <c r="D108" s="635"/>
      <c r="E108" s="9">
        <f>ESF!J62</f>
        <v>55588217.809999995</v>
      </c>
    </row>
    <row r="109" spans="1:5" ht="15" thickBot="1">
      <c r="A109" s="3"/>
      <c r="B109" s="2"/>
      <c r="C109" s="635" t="s">
        <v>63</v>
      </c>
      <c r="D109" s="635"/>
      <c r="E109" s="9">
        <f>ESF!J64</f>
        <v>59931434.089999996</v>
      </c>
    </row>
    <row r="110" spans="1:5">
      <c r="A110" s="3"/>
      <c r="B110" s="2"/>
      <c r="C110" s="642" t="s">
        <v>75</v>
      </c>
      <c r="D110" s="5" t="s">
        <v>64</v>
      </c>
      <c r="E110" s="10">
        <f>ESF!C71</f>
        <v>0</v>
      </c>
    </row>
    <row r="111" spans="1:5">
      <c r="A111" s="3"/>
      <c r="B111" s="2"/>
      <c r="C111" s="643"/>
      <c r="D111" s="5" t="s">
        <v>65</v>
      </c>
      <c r="E111" s="10" t="e">
        <f>ESF!#REF!</f>
        <v>#REF!</v>
      </c>
    </row>
    <row r="112" spans="1:5">
      <c r="A112" s="3"/>
      <c r="B112" s="2"/>
      <c r="C112" s="643" t="s">
        <v>74</v>
      </c>
      <c r="D112" s="5" t="s">
        <v>64</v>
      </c>
      <c r="E112" s="10">
        <f>ESF!G71</f>
        <v>0</v>
      </c>
    </row>
    <row r="113" spans="1:5">
      <c r="A113" s="3"/>
      <c r="B113" s="2"/>
      <c r="C113" s="643"/>
      <c r="D113" s="5" t="s">
        <v>65</v>
      </c>
      <c r="E113" s="10" t="e">
        <f>ESF!#REF!</f>
        <v>#REF!</v>
      </c>
    </row>
    <row r="114" spans="1:5">
      <c r="A114" s="641" t="s">
        <v>2</v>
      </c>
      <c r="B114" s="641"/>
      <c r="C114" s="641"/>
      <c r="D114" s="641"/>
      <c r="E114" s="13" t="e">
        <f>ECSF!#REF!</f>
        <v>#REF!</v>
      </c>
    </row>
    <row r="115" spans="1:5" ht="42">
      <c r="A115" s="641" t="s">
        <v>4</v>
      </c>
      <c r="B115" s="641"/>
      <c r="C115" s="641"/>
      <c r="D115" s="641"/>
      <c r="E115" s="13" t="str">
        <f>ECSF!C5</f>
        <v>MUNICIPIO DE GENERAL CEPEDA, COAHUILA</v>
      </c>
    </row>
    <row r="116" spans="1:5">
      <c r="A116" s="641" t="s">
        <v>3</v>
      </c>
      <c r="B116" s="641"/>
      <c r="C116" s="641"/>
      <c r="D116" s="641"/>
      <c r="E116" s="14"/>
    </row>
    <row r="117" spans="1:5">
      <c r="A117" s="641" t="s">
        <v>73</v>
      </c>
      <c r="B117" s="641"/>
      <c r="C117" s="641"/>
      <c r="D117" s="641"/>
      <c r="E117" t="s">
        <v>72</v>
      </c>
    </row>
    <row r="118" spans="1:5">
      <c r="B118" s="638" t="s">
        <v>67</v>
      </c>
      <c r="C118" s="637" t="s">
        <v>6</v>
      </c>
      <c r="D118" s="637"/>
      <c r="E118" s="11">
        <f>ECSF!D12</f>
        <v>36221484</v>
      </c>
    </row>
    <row r="119" spans="1:5">
      <c r="B119" s="638"/>
      <c r="C119" s="637" t="s">
        <v>8</v>
      </c>
      <c r="D119" s="637"/>
      <c r="E119" s="11">
        <f>ECSF!D14</f>
        <v>4000</v>
      </c>
    </row>
    <row r="120" spans="1:5">
      <c r="B120" s="638"/>
      <c r="C120" s="634" t="s">
        <v>10</v>
      </c>
      <c r="D120" s="634"/>
      <c r="E120" s="12">
        <f>ECSF!D16</f>
        <v>0</v>
      </c>
    </row>
    <row r="121" spans="1:5">
      <c r="B121" s="638"/>
      <c r="C121" s="634" t="s">
        <v>12</v>
      </c>
      <c r="D121" s="634"/>
      <c r="E121" s="12">
        <f>ECSF!D17</f>
        <v>0</v>
      </c>
    </row>
    <row r="122" spans="1:5">
      <c r="B122" s="638"/>
      <c r="C122" s="634" t="s">
        <v>14</v>
      </c>
      <c r="D122" s="634"/>
      <c r="E122" s="12">
        <f>ECSF!D18</f>
        <v>4000</v>
      </c>
    </row>
    <row r="123" spans="1:5">
      <c r="B123" s="638"/>
      <c r="C123" s="634" t="s">
        <v>16</v>
      </c>
      <c r="D123" s="634"/>
      <c r="E123" s="12">
        <f>ECSF!D19</f>
        <v>0</v>
      </c>
    </row>
    <row r="124" spans="1:5">
      <c r="B124" s="638"/>
      <c r="C124" s="634" t="s">
        <v>18</v>
      </c>
      <c r="D124" s="634"/>
      <c r="E124" s="12">
        <f>ECSF!D20</f>
        <v>0</v>
      </c>
    </row>
    <row r="125" spans="1:5">
      <c r="B125" s="638"/>
      <c r="C125" s="634" t="s">
        <v>20</v>
      </c>
      <c r="D125" s="634"/>
      <c r="E125" s="12">
        <f>ECSF!D21</f>
        <v>0</v>
      </c>
    </row>
    <row r="126" spans="1:5">
      <c r="B126" s="638"/>
      <c r="C126" s="634" t="s">
        <v>22</v>
      </c>
      <c r="D126" s="634"/>
      <c r="E126" s="12">
        <f>ECSF!D22</f>
        <v>0</v>
      </c>
    </row>
    <row r="127" spans="1:5">
      <c r="B127" s="638"/>
      <c r="C127" s="637" t="s">
        <v>27</v>
      </c>
      <c r="D127" s="637"/>
      <c r="E127" s="11">
        <f>ECSF!D24</f>
        <v>36217484</v>
      </c>
    </row>
    <row r="128" spans="1:5">
      <c r="B128" s="638"/>
      <c r="C128" s="634" t="s">
        <v>29</v>
      </c>
      <c r="D128" s="634"/>
      <c r="E128" s="12">
        <f>ECSF!D26</f>
        <v>0</v>
      </c>
    </row>
    <row r="129" spans="2:5">
      <c r="B129" s="638"/>
      <c r="C129" s="634" t="s">
        <v>31</v>
      </c>
      <c r="D129" s="634"/>
      <c r="E129" s="12">
        <f>ECSF!D27</f>
        <v>0</v>
      </c>
    </row>
    <row r="130" spans="2:5">
      <c r="B130" s="638"/>
      <c r="C130" s="634" t="s">
        <v>33</v>
      </c>
      <c r="D130" s="634"/>
      <c r="E130" s="12">
        <f>ECSF!D28</f>
        <v>37121942</v>
      </c>
    </row>
    <row r="131" spans="2:5">
      <c r="B131" s="638"/>
      <c r="C131" s="634" t="s">
        <v>35</v>
      </c>
      <c r="D131" s="634"/>
      <c r="E131" s="12">
        <f>ECSF!D29</f>
        <v>0</v>
      </c>
    </row>
    <row r="132" spans="2:5">
      <c r="B132" s="638"/>
      <c r="C132" s="634" t="s">
        <v>37</v>
      </c>
      <c r="D132" s="634"/>
      <c r="E132" s="12">
        <f>ECSF!D30</f>
        <v>0</v>
      </c>
    </row>
    <row r="133" spans="2:5">
      <c r="B133" s="638"/>
      <c r="C133" s="634" t="s">
        <v>39</v>
      </c>
      <c r="D133" s="634"/>
      <c r="E133" s="12">
        <f>ECSF!D31</f>
        <v>0</v>
      </c>
    </row>
    <row r="134" spans="2:5">
      <c r="B134" s="638"/>
      <c r="C134" s="634" t="s">
        <v>41</v>
      </c>
      <c r="D134" s="634"/>
      <c r="E134" s="12">
        <f>ECSF!D32</f>
        <v>0</v>
      </c>
    </row>
    <row r="135" spans="2:5">
      <c r="B135" s="638"/>
      <c r="C135" s="634" t="s">
        <v>42</v>
      </c>
      <c r="D135" s="634"/>
      <c r="E135" s="12">
        <f>ECSF!D33</f>
        <v>0</v>
      </c>
    </row>
    <row r="136" spans="2:5">
      <c r="B136" s="638"/>
      <c r="C136" s="634" t="s">
        <v>44</v>
      </c>
      <c r="D136" s="634"/>
      <c r="E136" s="12">
        <f>ECSF!D34</f>
        <v>0</v>
      </c>
    </row>
    <row r="137" spans="2:5">
      <c r="B137" s="638"/>
      <c r="C137" s="637" t="s">
        <v>7</v>
      </c>
      <c r="D137" s="637"/>
      <c r="E137" s="11">
        <f>ECSF!I12</f>
        <v>0</v>
      </c>
    </row>
    <row r="138" spans="2:5">
      <c r="B138" s="638"/>
      <c r="C138" s="637" t="s">
        <v>9</v>
      </c>
      <c r="D138" s="637"/>
      <c r="E138" s="11">
        <f>ECSF!I14</f>
        <v>184487</v>
      </c>
    </row>
    <row r="139" spans="2:5">
      <c r="B139" s="638"/>
      <c r="C139" s="634" t="s">
        <v>11</v>
      </c>
      <c r="D139" s="634"/>
      <c r="E139" s="12">
        <f>ECSF!I16</f>
        <v>184487</v>
      </c>
    </row>
    <row r="140" spans="2:5">
      <c r="B140" s="638"/>
      <c r="C140" s="634" t="s">
        <v>13</v>
      </c>
      <c r="D140" s="634"/>
      <c r="E140" s="12">
        <f>ECSF!I17</f>
        <v>0</v>
      </c>
    </row>
    <row r="141" spans="2:5">
      <c r="B141" s="638"/>
      <c r="C141" s="634" t="s">
        <v>15</v>
      </c>
      <c r="D141" s="634"/>
      <c r="E141" s="12">
        <f>ECSF!I18</f>
        <v>0</v>
      </c>
    </row>
    <row r="142" spans="2:5">
      <c r="B142" s="638"/>
      <c r="C142" s="634" t="s">
        <v>17</v>
      </c>
      <c r="D142" s="634"/>
      <c r="E142" s="12">
        <f>ECSF!I19</f>
        <v>0</v>
      </c>
    </row>
    <row r="143" spans="2:5">
      <c r="B143" s="638"/>
      <c r="C143" s="634" t="s">
        <v>19</v>
      </c>
      <c r="D143" s="634"/>
      <c r="E143" s="12">
        <f>ECSF!I20</f>
        <v>0</v>
      </c>
    </row>
    <row r="144" spans="2:5">
      <c r="B144" s="638"/>
      <c r="C144" s="634" t="s">
        <v>21</v>
      </c>
      <c r="D144" s="634"/>
      <c r="E144" s="12">
        <f>ECSF!I21</f>
        <v>0</v>
      </c>
    </row>
    <row r="145" spans="2:5">
      <c r="B145" s="638"/>
      <c r="C145" s="634" t="s">
        <v>23</v>
      </c>
      <c r="D145" s="634"/>
      <c r="E145" s="12">
        <f>ECSF!I22</f>
        <v>0</v>
      </c>
    </row>
    <row r="146" spans="2:5">
      <c r="B146" s="638"/>
      <c r="C146" s="634" t="s">
        <v>24</v>
      </c>
      <c r="D146" s="634"/>
      <c r="E146" s="12">
        <f>ECSF!I23</f>
        <v>0</v>
      </c>
    </row>
    <row r="147" spans="2:5">
      <c r="B147" s="638"/>
      <c r="C147" s="640" t="s">
        <v>28</v>
      </c>
      <c r="D147" s="640"/>
      <c r="E147" s="11">
        <f>ECSF!I25</f>
        <v>0</v>
      </c>
    </row>
    <row r="148" spans="2:5">
      <c r="B148" s="638"/>
      <c r="C148" s="634" t="s">
        <v>30</v>
      </c>
      <c r="D148" s="634"/>
      <c r="E148" s="12">
        <f>ECSF!I27</f>
        <v>0</v>
      </c>
    </row>
    <row r="149" spans="2:5">
      <c r="B149" s="638"/>
      <c r="C149" s="634" t="s">
        <v>32</v>
      </c>
      <c r="D149" s="634"/>
      <c r="E149" s="12">
        <f>ECSF!I28</f>
        <v>0</v>
      </c>
    </row>
    <row r="150" spans="2:5">
      <c r="B150" s="638"/>
      <c r="C150" s="634" t="s">
        <v>34</v>
      </c>
      <c r="D150" s="634"/>
      <c r="E150" s="12">
        <f>ECSF!I29</f>
        <v>0</v>
      </c>
    </row>
    <row r="151" spans="2:5">
      <c r="B151" s="638"/>
      <c r="C151" s="634" t="s">
        <v>36</v>
      </c>
      <c r="D151" s="634"/>
      <c r="E151" s="12">
        <f>ECSF!I30</f>
        <v>0</v>
      </c>
    </row>
    <row r="152" spans="2:5">
      <c r="B152" s="638"/>
      <c r="C152" s="634" t="s">
        <v>38</v>
      </c>
      <c r="D152" s="634"/>
      <c r="E152" s="12">
        <f>ECSF!I31</f>
        <v>0</v>
      </c>
    </row>
    <row r="153" spans="2:5">
      <c r="B153" s="638"/>
      <c r="C153" s="634" t="s">
        <v>40</v>
      </c>
      <c r="D153" s="634"/>
      <c r="E153" s="12">
        <f>ECSF!I32</f>
        <v>0</v>
      </c>
    </row>
    <row r="154" spans="2:5">
      <c r="B154" s="638"/>
      <c r="C154" s="637" t="s">
        <v>47</v>
      </c>
      <c r="D154" s="637"/>
      <c r="E154" s="11">
        <f>ECSF!I34</f>
        <v>0</v>
      </c>
    </row>
    <row r="155" spans="2:5">
      <c r="B155" s="638"/>
      <c r="C155" s="637" t="s">
        <v>49</v>
      </c>
      <c r="D155" s="637"/>
      <c r="E155" s="11">
        <f>ECSF!I36</f>
        <v>0</v>
      </c>
    </row>
    <row r="156" spans="2:5">
      <c r="B156" s="638"/>
      <c r="C156" s="634" t="s">
        <v>50</v>
      </c>
      <c r="D156" s="634"/>
      <c r="E156" s="12">
        <f>ECSF!I38</f>
        <v>0</v>
      </c>
    </row>
    <row r="157" spans="2:5">
      <c r="B157" s="638"/>
      <c r="C157" s="634" t="s">
        <v>51</v>
      </c>
      <c r="D157" s="634"/>
      <c r="E157" s="12">
        <f>ECSF!I39</f>
        <v>0</v>
      </c>
    </row>
    <row r="158" spans="2:5">
      <c r="B158" s="638"/>
      <c r="C158" s="634" t="s">
        <v>52</v>
      </c>
      <c r="D158" s="634"/>
      <c r="E158" s="12">
        <f>ECSF!I40</f>
        <v>0</v>
      </c>
    </row>
    <row r="159" spans="2:5">
      <c r="B159" s="638"/>
      <c r="C159" s="637" t="s">
        <v>53</v>
      </c>
      <c r="D159" s="637"/>
      <c r="E159" s="11">
        <f>ECSF!I42</f>
        <v>16377773</v>
      </c>
    </row>
    <row r="160" spans="2:5">
      <c r="B160" s="638"/>
      <c r="C160" s="634" t="s">
        <v>54</v>
      </c>
      <c r="D160" s="634"/>
      <c r="E160" s="12">
        <f>ECSF!I44</f>
        <v>16377773</v>
      </c>
    </row>
    <row r="161" spans="2:5">
      <c r="B161" s="638"/>
      <c r="C161" s="634" t="s">
        <v>55</v>
      </c>
      <c r="D161" s="634"/>
      <c r="E161" s="12">
        <f>ECSF!I45</f>
        <v>0</v>
      </c>
    </row>
    <row r="162" spans="2:5">
      <c r="B162" s="638"/>
      <c r="C162" s="634" t="s">
        <v>56</v>
      </c>
      <c r="D162" s="634"/>
      <c r="E162" s="12">
        <f>ECSF!I46</f>
        <v>0</v>
      </c>
    </row>
    <row r="163" spans="2:5">
      <c r="B163" s="638"/>
      <c r="C163" s="634" t="s">
        <v>57</v>
      </c>
      <c r="D163" s="634"/>
      <c r="E163" s="12">
        <f>ECSF!I47</f>
        <v>0</v>
      </c>
    </row>
    <row r="164" spans="2:5">
      <c r="B164" s="638"/>
      <c r="C164" s="634" t="s">
        <v>58</v>
      </c>
      <c r="D164" s="634"/>
      <c r="E164" s="12">
        <f>ECSF!I48</f>
        <v>0</v>
      </c>
    </row>
    <row r="165" spans="2:5">
      <c r="B165" s="638"/>
      <c r="C165" s="637" t="s">
        <v>59</v>
      </c>
      <c r="D165" s="637"/>
      <c r="E165" s="11">
        <f>ECSF!I50</f>
        <v>0</v>
      </c>
    </row>
    <row r="166" spans="2:5">
      <c r="B166" s="638"/>
      <c r="C166" s="634" t="s">
        <v>60</v>
      </c>
      <c r="D166" s="634"/>
      <c r="E166" s="12">
        <f>ECSF!I52</f>
        <v>0</v>
      </c>
    </row>
    <row r="167" spans="2:5" ht="15" customHeight="1" thickBot="1">
      <c r="B167" s="639"/>
      <c r="C167" s="634" t="s">
        <v>61</v>
      </c>
      <c r="D167" s="634"/>
      <c r="E167" s="12">
        <f>ECSF!I53</f>
        <v>0</v>
      </c>
    </row>
    <row r="168" spans="2:5">
      <c r="B168" s="638" t="s">
        <v>68</v>
      </c>
      <c r="C168" s="637" t="s">
        <v>6</v>
      </c>
      <c r="D168" s="637"/>
      <c r="E168" s="11">
        <f>ECSF!E12</f>
        <v>0</v>
      </c>
    </row>
    <row r="169" spans="2:5" ht="15" customHeight="1">
      <c r="B169" s="638"/>
      <c r="C169" s="637" t="s">
        <v>8</v>
      </c>
      <c r="D169" s="637"/>
      <c r="E169" s="11">
        <f>ECSF!E14</f>
        <v>4089395</v>
      </c>
    </row>
    <row r="170" spans="2:5" ht="15" customHeight="1">
      <c r="B170" s="638"/>
      <c r="C170" s="634" t="s">
        <v>10</v>
      </c>
      <c r="D170" s="634"/>
      <c r="E170" s="12">
        <f>ECSF!E16</f>
        <v>4070207</v>
      </c>
    </row>
    <row r="171" spans="2:5" ht="15" customHeight="1">
      <c r="B171" s="638"/>
      <c r="C171" s="634" t="s">
        <v>12</v>
      </c>
      <c r="D171" s="634"/>
      <c r="E171" s="12">
        <f>ECSF!E17</f>
        <v>23188</v>
      </c>
    </row>
    <row r="172" spans="2:5">
      <c r="B172" s="638"/>
      <c r="C172" s="634" t="s">
        <v>14</v>
      </c>
      <c r="D172" s="634"/>
      <c r="E172" s="12">
        <f>ECSF!E18</f>
        <v>0</v>
      </c>
    </row>
    <row r="173" spans="2:5">
      <c r="B173" s="638"/>
      <c r="C173" s="634" t="s">
        <v>16</v>
      </c>
      <c r="D173" s="634"/>
      <c r="E173" s="12">
        <f>ECSF!E19</f>
        <v>0</v>
      </c>
    </row>
    <row r="174" spans="2:5" ht="15" customHeight="1">
      <c r="B174" s="638"/>
      <c r="C174" s="634" t="s">
        <v>18</v>
      </c>
      <c r="D174" s="634"/>
      <c r="E174" s="12">
        <f>ECSF!E20</f>
        <v>0</v>
      </c>
    </row>
    <row r="175" spans="2:5" ht="15" customHeight="1">
      <c r="B175" s="638"/>
      <c r="C175" s="634" t="s">
        <v>20</v>
      </c>
      <c r="D175" s="634"/>
      <c r="E175" s="12">
        <f>ECSF!E21</f>
        <v>0</v>
      </c>
    </row>
    <row r="176" spans="2:5">
      <c r="B176" s="638"/>
      <c r="C176" s="634" t="s">
        <v>22</v>
      </c>
      <c r="D176" s="634"/>
      <c r="E176" s="12">
        <f>ECSF!E22</f>
        <v>0</v>
      </c>
    </row>
    <row r="177" spans="2:5" ht="15" customHeight="1">
      <c r="B177" s="638"/>
      <c r="C177" s="637" t="s">
        <v>27</v>
      </c>
      <c r="D177" s="637"/>
      <c r="E177" s="11">
        <f>ECSF!E24</f>
        <v>904458</v>
      </c>
    </row>
    <row r="178" spans="2:5">
      <c r="B178" s="638"/>
      <c r="C178" s="634" t="s">
        <v>29</v>
      </c>
      <c r="D178" s="634"/>
      <c r="E178" s="12">
        <f>ECSF!E26</f>
        <v>0</v>
      </c>
    </row>
    <row r="179" spans="2:5" ht="15" customHeight="1">
      <c r="B179" s="638"/>
      <c r="C179" s="634" t="s">
        <v>31</v>
      </c>
      <c r="D179" s="634"/>
      <c r="E179" s="12">
        <f>ECSF!E27</f>
        <v>0</v>
      </c>
    </row>
    <row r="180" spans="2:5" ht="15" customHeight="1">
      <c r="B180" s="638"/>
      <c r="C180" s="634" t="s">
        <v>33</v>
      </c>
      <c r="D180" s="634"/>
      <c r="E180" s="12">
        <f>ECSF!E28</f>
        <v>0</v>
      </c>
    </row>
    <row r="181" spans="2:5" ht="15" customHeight="1">
      <c r="B181" s="638"/>
      <c r="C181" s="634" t="s">
        <v>35</v>
      </c>
      <c r="D181" s="634"/>
      <c r="E181" s="12">
        <f>ECSF!E29</f>
        <v>654185</v>
      </c>
    </row>
    <row r="182" spans="2:5" ht="15" customHeight="1">
      <c r="B182" s="638"/>
      <c r="C182" s="634" t="s">
        <v>37</v>
      </c>
      <c r="D182" s="634"/>
      <c r="E182" s="12">
        <f>ECSF!E30</f>
        <v>0</v>
      </c>
    </row>
    <row r="183" spans="2:5" ht="15" customHeight="1">
      <c r="B183" s="638"/>
      <c r="C183" s="634" t="s">
        <v>39</v>
      </c>
      <c r="D183" s="634"/>
      <c r="E183" s="12">
        <f>ECSF!E31</f>
        <v>0</v>
      </c>
    </row>
    <row r="184" spans="2:5" ht="15" customHeight="1">
      <c r="B184" s="638"/>
      <c r="C184" s="634" t="s">
        <v>41</v>
      </c>
      <c r="D184" s="634"/>
      <c r="E184" s="12">
        <f>ECSF!E32</f>
        <v>250273</v>
      </c>
    </row>
    <row r="185" spans="2:5" ht="15" customHeight="1">
      <c r="B185" s="638"/>
      <c r="C185" s="634" t="s">
        <v>42</v>
      </c>
      <c r="D185" s="634"/>
      <c r="E185" s="12">
        <f>ECSF!E33</f>
        <v>0</v>
      </c>
    </row>
    <row r="186" spans="2:5" ht="15" customHeight="1">
      <c r="B186" s="638"/>
      <c r="C186" s="634" t="s">
        <v>44</v>
      </c>
      <c r="D186" s="634"/>
      <c r="E186" s="12">
        <f>ECSF!E34</f>
        <v>0</v>
      </c>
    </row>
    <row r="187" spans="2:5" ht="15" customHeight="1">
      <c r="B187" s="638"/>
      <c r="C187" s="637" t="s">
        <v>7</v>
      </c>
      <c r="D187" s="637"/>
      <c r="E187" s="11">
        <f>ECSF!J12</f>
        <v>1565653</v>
      </c>
    </row>
    <row r="188" spans="2:5">
      <c r="B188" s="638"/>
      <c r="C188" s="637" t="s">
        <v>9</v>
      </c>
      <c r="D188" s="637"/>
      <c r="E188" s="11">
        <f>ECSF!J14</f>
        <v>1565653</v>
      </c>
    </row>
    <row r="189" spans="2:5">
      <c r="B189" s="638"/>
      <c r="C189" s="634" t="s">
        <v>11</v>
      </c>
      <c r="D189" s="634"/>
      <c r="E189" s="12">
        <f>ECSF!J16</f>
        <v>1750140</v>
      </c>
    </row>
    <row r="190" spans="2:5">
      <c r="B190" s="638"/>
      <c r="C190" s="634" t="s">
        <v>13</v>
      </c>
      <c r="D190" s="634"/>
      <c r="E190" s="12">
        <f>ECSF!J17</f>
        <v>0</v>
      </c>
    </row>
    <row r="191" spans="2:5" ht="15" customHeight="1">
      <c r="B191" s="638"/>
      <c r="C191" s="634" t="s">
        <v>15</v>
      </c>
      <c r="D191" s="634"/>
      <c r="E191" s="12">
        <f>ECSF!J18</f>
        <v>0</v>
      </c>
    </row>
    <row r="192" spans="2:5">
      <c r="B192" s="638"/>
      <c r="C192" s="634" t="s">
        <v>17</v>
      </c>
      <c r="D192" s="634"/>
      <c r="E192" s="12">
        <f>ECSF!J19</f>
        <v>0</v>
      </c>
    </row>
    <row r="193" spans="2:5" ht="15" customHeight="1">
      <c r="B193" s="638"/>
      <c r="C193" s="634" t="s">
        <v>19</v>
      </c>
      <c r="D193" s="634"/>
      <c r="E193" s="12">
        <f>ECSF!J20</f>
        <v>0</v>
      </c>
    </row>
    <row r="194" spans="2:5" ht="15" customHeight="1">
      <c r="B194" s="638"/>
      <c r="C194" s="634" t="s">
        <v>21</v>
      </c>
      <c r="D194" s="634"/>
      <c r="E194" s="12">
        <f>ECSF!J21</f>
        <v>0</v>
      </c>
    </row>
    <row r="195" spans="2:5" ht="15" customHeight="1">
      <c r="B195" s="638"/>
      <c r="C195" s="634" t="s">
        <v>23</v>
      </c>
      <c r="D195" s="634"/>
      <c r="E195" s="12">
        <f>ECSF!J22</f>
        <v>0</v>
      </c>
    </row>
    <row r="196" spans="2:5" ht="15" customHeight="1">
      <c r="B196" s="638"/>
      <c r="C196" s="634" t="s">
        <v>24</v>
      </c>
      <c r="D196" s="634"/>
      <c r="E196" s="12">
        <f>ECSF!J23</f>
        <v>0</v>
      </c>
    </row>
    <row r="197" spans="2:5" ht="15" customHeight="1">
      <c r="B197" s="638"/>
      <c r="C197" s="640" t="s">
        <v>28</v>
      </c>
      <c r="D197" s="640"/>
      <c r="E197" s="11">
        <f>ECSF!J25</f>
        <v>0</v>
      </c>
    </row>
    <row r="198" spans="2:5" ht="15" customHeight="1">
      <c r="B198" s="638"/>
      <c r="C198" s="634" t="s">
        <v>30</v>
      </c>
      <c r="D198" s="634"/>
      <c r="E198" s="12">
        <f>ECSF!J27</f>
        <v>0</v>
      </c>
    </row>
    <row r="199" spans="2:5" ht="15" customHeight="1">
      <c r="B199" s="638"/>
      <c r="C199" s="634" t="s">
        <v>32</v>
      </c>
      <c r="D199" s="634"/>
      <c r="E199" s="12">
        <f>ECSF!J28</f>
        <v>0</v>
      </c>
    </row>
    <row r="200" spans="2:5" ht="15" customHeight="1">
      <c r="B200" s="638"/>
      <c r="C200" s="634" t="s">
        <v>34</v>
      </c>
      <c r="D200" s="634"/>
      <c r="E200" s="12">
        <f>ECSF!J29</f>
        <v>0</v>
      </c>
    </row>
    <row r="201" spans="2:5">
      <c r="B201" s="638"/>
      <c r="C201" s="634" t="s">
        <v>36</v>
      </c>
      <c r="D201" s="634"/>
      <c r="E201" s="12">
        <f>ECSF!J30</f>
        <v>0</v>
      </c>
    </row>
    <row r="202" spans="2:5" ht="15" customHeight="1">
      <c r="B202" s="638"/>
      <c r="C202" s="634" t="s">
        <v>38</v>
      </c>
      <c r="D202" s="634"/>
      <c r="E202" s="12">
        <f>ECSF!J31</f>
        <v>0</v>
      </c>
    </row>
    <row r="203" spans="2:5">
      <c r="B203" s="638"/>
      <c r="C203" s="634" t="s">
        <v>40</v>
      </c>
      <c r="D203" s="634"/>
      <c r="E203" s="12">
        <f>ECSF!J32</f>
        <v>0</v>
      </c>
    </row>
    <row r="204" spans="2:5" ht="15" customHeight="1">
      <c r="B204" s="638"/>
      <c r="C204" s="637" t="s">
        <v>47</v>
      </c>
      <c r="D204" s="637"/>
      <c r="E204" s="11">
        <f>ECSF!J34</f>
        <v>30562437</v>
      </c>
    </row>
    <row r="205" spans="2:5" ht="15" customHeight="1">
      <c r="B205" s="638"/>
      <c r="C205" s="637" t="s">
        <v>49</v>
      </c>
      <c r="D205" s="637"/>
      <c r="E205" s="11">
        <f>ECSF!J36</f>
        <v>0</v>
      </c>
    </row>
    <row r="206" spans="2:5" ht="15" customHeight="1">
      <c r="B206" s="638"/>
      <c r="C206" s="634" t="s">
        <v>50</v>
      </c>
      <c r="D206" s="634"/>
      <c r="E206" s="12">
        <f>ECSF!J38</f>
        <v>0</v>
      </c>
    </row>
    <row r="207" spans="2:5" ht="15" customHeight="1">
      <c r="B207" s="638"/>
      <c r="C207" s="634" t="s">
        <v>51</v>
      </c>
      <c r="D207" s="634"/>
      <c r="E207" s="12">
        <f>ECSF!J39</f>
        <v>0</v>
      </c>
    </row>
    <row r="208" spans="2:5" ht="15" customHeight="1">
      <c r="B208" s="638"/>
      <c r="C208" s="634" t="s">
        <v>52</v>
      </c>
      <c r="D208" s="634"/>
      <c r="E208" s="12">
        <f>ECSF!J40</f>
        <v>0</v>
      </c>
    </row>
    <row r="209" spans="2:5" ht="15" customHeight="1">
      <c r="B209" s="638"/>
      <c r="C209" s="637" t="s">
        <v>53</v>
      </c>
      <c r="D209" s="637"/>
      <c r="E209" s="11">
        <f>ECSF!J42</f>
        <v>30562437</v>
      </c>
    </row>
    <row r="210" spans="2:5">
      <c r="B210" s="638"/>
      <c r="C210" s="634" t="s">
        <v>54</v>
      </c>
      <c r="D210" s="634"/>
      <c r="E210" s="12">
        <f>ECSF!J44</f>
        <v>0</v>
      </c>
    </row>
    <row r="211" spans="2:5" ht="15" customHeight="1">
      <c r="B211" s="638"/>
      <c r="C211" s="634" t="s">
        <v>55</v>
      </c>
      <c r="D211" s="634"/>
      <c r="E211" s="12">
        <f>ECSF!J45</f>
        <v>0</v>
      </c>
    </row>
    <row r="212" spans="2:5">
      <c r="B212" s="638"/>
      <c r="C212" s="634" t="s">
        <v>56</v>
      </c>
      <c r="D212" s="634"/>
      <c r="E212" s="12">
        <f>ECSF!J46</f>
        <v>0</v>
      </c>
    </row>
    <row r="213" spans="2:5" ht="15" customHeight="1">
      <c r="B213" s="638"/>
      <c r="C213" s="634" t="s">
        <v>57</v>
      </c>
      <c r="D213" s="634"/>
      <c r="E213" s="12">
        <f>ECSF!J47</f>
        <v>0</v>
      </c>
    </row>
    <row r="214" spans="2:5">
      <c r="B214" s="638"/>
      <c r="C214" s="634" t="s">
        <v>58</v>
      </c>
      <c r="D214" s="634"/>
      <c r="E214" s="12">
        <f>ECSF!J48</f>
        <v>46940210</v>
      </c>
    </row>
    <row r="215" spans="2:5">
      <c r="B215" s="638"/>
      <c r="C215" s="637" t="s">
        <v>59</v>
      </c>
      <c r="D215" s="637"/>
      <c r="E215" s="11">
        <f>ECSF!J50</f>
        <v>0</v>
      </c>
    </row>
    <row r="216" spans="2:5">
      <c r="B216" s="638"/>
      <c r="C216" s="634" t="s">
        <v>60</v>
      </c>
      <c r="D216" s="634"/>
      <c r="E216" s="12">
        <f>ECSF!J52</f>
        <v>0</v>
      </c>
    </row>
    <row r="217" spans="2:5" ht="15" thickBot="1">
      <c r="B217" s="639"/>
      <c r="C217" s="634" t="s">
        <v>61</v>
      </c>
      <c r="D217" s="634"/>
      <c r="E217" s="12">
        <f>ECSF!J53</f>
        <v>0</v>
      </c>
    </row>
    <row r="218" spans="2:5">
      <c r="C218" s="642" t="s">
        <v>75</v>
      </c>
      <c r="D218" s="5" t="s">
        <v>64</v>
      </c>
      <c r="E218" s="15">
        <f>ECSF!C59</f>
        <v>0</v>
      </c>
    </row>
    <row r="219" spans="2:5">
      <c r="C219" s="643"/>
      <c r="D219" s="5" t="s">
        <v>65</v>
      </c>
      <c r="E219" s="15">
        <f>ECSF!C61</f>
        <v>0</v>
      </c>
    </row>
    <row r="220" spans="2:5">
      <c r="C220" s="643" t="s">
        <v>74</v>
      </c>
      <c r="D220" s="5" t="s">
        <v>64</v>
      </c>
      <c r="E220" s="15">
        <f>ECSF!G59</f>
        <v>0</v>
      </c>
    </row>
    <row r="221" spans="2:5">
      <c r="C221" s="643"/>
      <c r="D221" s="5" t="s">
        <v>65</v>
      </c>
      <c r="E221" s="15">
        <f>ECSF!G61</f>
        <v>0</v>
      </c>
    </row>
  </sheetData>
  <sheetProtection password="C4FF" sheet="1" objects="1" scenarios="1"/>
  <mergeCells count="234">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64:D64"/>
    <mergeCell ref="C65:D65"/>
    <mergeCell ref="C35:D35"/>
    <mergeCell ref="C50:D50"/>
    <mergeCell ref="C24:D24"/>
    <mergeCell ref="C25:D25"/>
    <mergeCell ref="C39:D39"/>
    <mergeCell ref="C40:D40"/>
    <mergeCell ref="C66:D66"/>
    <mergeCell ref="C51:D51"/>
    <mergeCell ref="C52:D52"/>
    <mergeCell ref="C53:D53"/>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C146:D146"/>
    <mergeCell ref="C147:D147"/>
    <mergeCell ref="C142:D142"/>
    <mergeCell ref="C143:D143"/>
    <mergeCell ref="C160:D160"/>
    <mergeCell ref="C161:D161"/>
    <mergeCell ref="C162:D162"/>
    <mergeCell ref="C163:D163"/>
    <mergeCell ref="C164:D164"/>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68:D168"/>
    <mergeCell ref="C170:D170"/>
    <mergeCell ref="C172:D172"/>
    <mergeCell ref="C173:D173"/>
    <mergeCell ref="C174:D174"/>
    <mergeCell ref="C192:D192"/>
    <mergeCell ref="C194:D194"/>
    <mergeCell ref="C175:D175"/>
    <mergeCell ref="C176:D176"/>
    <mergeCell ref="C177:D177"/>
    <mergeCell ref="C178:D178"/>
    <mergeCell ref="C216:D216"/>
    <mergeCell ref="C202:D202"/>
    <mergeCell ref="C203:D203"/>
    <mergeCell ref="C205:D205"/>
    <mergeCell ref="C207:D207"/>
    <mergeCell ref="C208:D208"/>
    <mergeCell ref="C209:D209"/>
    <mergeCell ref="C213:D213"/>
    <mergeCell ref="C215:D215"/>
    <mergeCell ref="C204:D204"/>
    <mergeCell ref="C206:D206"/>
    <mergeCell ref="C201:D201"/>
    <mergeCell ref="C187:D187"/>
    <mergeCell ref="C188:D188"/>
    <mergeCell ref="C189:D189"/>
    <mergeCell ref="C190:D190"/>
    <mergeCell ref="C212:D212"/>
    <mergeCell ref="C214:D214"/>
    <mergeCell ref="C196:D196"/>
    <mergeCell ref="C197:D197"/>
    <mergeCell ref="C198:D198"/>
    <mergeCell ref="C199:D199"/>
    <mergeCell ref="C200:D200"/>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H35" sqref="H35"/>
    </sheetView>
  </sheetViews>
  <sheetFormatPr baseColWidth="10" defaultColWidth="11.44140625" defaultRowHeight="11.4"/>
  <cols>
    <col min="1" max="1" width="14.5546875" style="210" customWidth="1"/>
    <col min="2" max="2" width="18.88671875" style="210" customWidth="1"/>
    <col min="3" max="3" width="16.33203125" style="210" customWidth="1"/>
    <col min="4" max="4" width="3.44140625" style="210" customWidth="1"/>
    <col min="5" max="5" width="22.33203125" style="210" customWidth="1"/>
    <col min="6" max="6" width="29.6640625" style="210" customWidth="1"/>
    <col min="7" max="7" width="20.33203125" style="210" customWidth="1"/>
    <col min="8" max="8" width="19.44140625" style="210" customWidth="1"/>
    <col min="9" max="9" width="2.109375" style="210" customWidth="1"/>
    <col min="10" max="16384" width="11.44140625" style="109"/>
  </cols>
  <sheetData>
    <row r="1" spans="1:9" ht="14.1" customHeight="1">
      <c r="A1" s="395"/>
      <c r="B1" s="575" t="s">
        <v>1016</v>
      </c>
      <c r="C1" s="575"/>
      <c r="D1" s="575"/>
      <c r="E1" s="575"/>
      <c r="F1" s="575"/>
      <c r="G1" s="575"/>
      <c r="H1" s="575"/>
      <c r="I1" s="212"/>
    </row>
    <row r="2" spans="1:9" ht="14.1" customHeight="1">
      <c r="A2" s="395"/>
      <c r="B2" s="644" t="s">
        <v>146</v>
      </c>
      <c r="C2" s="644"/>
      <c r="D2" s="644"/>
      <c r="E2" s="644"/>
      <c r="F2" s="644"/>
      <c r="G2" s="644"/>
      <c r="H2" s="644"/>
      <c r="I2" s="212"/>
    </row>
    <row r="3" spans="1:9" ht="14.1" customHeight="1">
      <c r="A3" s="395"/>
      <c r="B3" s="644" t="s">
        <v>1015</v>
      </c>
      <c r="C3" s="644"/>
      <c r="D3" s="644"/>
      <c r="E3" s="644"/>
      <c r="F3" s="644"/>
      <c r="G3" s="644"/>
      <c r="H3" s="644"/>
      <c r="I3" s="212"/>
    </row>
    <row r="4" spans="1:9" ht="14.1" customHeight="1">
      <c r="A4" s="395"/>
      <c r="B4" s="644" t="s">
        <v>1</v>
      </c>
      <c r="C4" s="644"/>
      <c r="D4" s="644"/>
      <c r="E4" s="644"/>
      <c r="F4" s="644"/>
      <c r="G4" s="644"/>
      <c r="H4" s="644"/>
      <c r="I4" s="212"/>
    </row>
    <row r="5" spans="1:9" ht="6" customHeight="1">
      <c r="A5" s="645"/>
      <c r="B5" s="646"/>
      <c r="C5" s="647"/>
      <c r="D5" s="647"/>
      <c r="E5" s="647"/>
      <c r="F5" s="647"/>
      <c r="G5" s="647"/>
      <c r="H5" s="647"/>
      <c r="I5" s="213"/>
    </row>
    <row r="6" spans="1:9" ht="20.100000000000001" customHeight="1">
      <c r="A6" s="396" t="s">
        <v>4</v>
      </c>
      <c r="B6" s="587" t="s">
        <v>446</v>
      </c>
      <c r="C6" s="587"/>
      <c r="D6" s="587"/>
      <c r="E6" s="587"/>
      <c r="F6" s="587"/>
      <c r="G6" s="587"/>
      <c r="H6" s="587"/>
      <c r="I6" s="587"/>
    </row>
    <row r="7" spans="1:9" ht="5.0999999999999996" customHeight="1">
      <c r="A7" s="648"/>
      <c r="B7" s="649"/>
      <c r="C7" s="649"/>
      <c r="D7" s="649"/>
      <c r="E7" s="649"/>
      <c r="F7" s="649"/>
      <c r="G7" s="649"/>
      <c r="H7" s="649"/>
      <c r="I7" s="649"/>
    </row>
    <row r="8" spans="1:9" ht="3" customHeight="1">
      <c r="A8" s="648"/>
      <c r="B8" s="649"/>
      <c r="C8" s="649"/>
      <c r="D8" s="649"/>
      <c r="E8" s="649"/>
      <c r="F8" s="649"/>
      <c r="G8" s="649"/>
      <c r="H8" s="649"/>
      <c r="I8" s="649"/>
    </row>
    <row r="9" spans="1:9" ht="30" customHeight="1">
      <c r="A9" s="650" t="s">
        <v>147</v>
      </c>
      <c r="B9" s="651"/>
      <c r="C9" s="651"/>
      <c r="D9" s="214"/>
      <c r="E9" s="215" t="s">
        <v>148</v>
      </c>
      <c r="F9" s="215" t="s">
        <v>149</v>
      </c>
      <c r="G9" s="214" t="s">
        <v>150</v>
      </c>
      <c r="H9" s="214" t="s">
        <v>151</v>
      </c>
      <c r="I9" s="216"/>
    </row>
    <row r="10" spans="1:9" ht="3" customHeight="1">
      <c r="A10" s="648"/>
      <c r="B10" s="649"/>
      <c r="C10" s="649"/>
      <c r="D10" s="649"/>
      <c r="E10" s="649"/>
      <c r="F10" s="649"/>
      <c r="G10" s="649"/>
      <c r="H10" s="649"/>
      <c r="I10" s="652"/>
    </row>
    <row r="11" spans="1:9" ht="12">
      <c r="A11" s="655" t="s">
        <v>152</v>
      </c>
      <c r="B11" s="656"/>
      <c r="C11" s="656"/>
      <c r="D11" s="217"/>
      <c r="E11" s="217"/>
      <c r="F11" s="217"/>
      <c r="G11" s="217"/>
      <c r="H11" s="217"/>
      <c r="I11" s="218"/>
    </row>
    <row r="12" spans="1:9" ht="12">
      <c r="A12" s="657" t="s">
        <v>153</v>
      </c>
      <c r="B12" s="658"/>
      <c r="C12" s="658"/>
      <c r="D12" s="219"/>
      <c r="E12" s="219"/>
      <c r="F12" s="219"/>
      <c r="G12" s="219"/>
      <c r="H12" s="219"/>
      <c r="I12" s="220"/>
    </row>
    <row r="13" spans="1:9" ht="12">
      <c r="A13" s="655" t="s">
        <v>154</v>
      </c>
      <c r="B13" s="656"/>
      <c r="C13" s="656"/>
      <c r="D13" s="219"/>
      <c r="E13" s="221"/>
      <c r="F13" s="221"/>
      <c r="G13" s="180">
        <f>SUM(G14:G16)</f>
        <v>0</v>
      </c>
      <c r="H13" s="180">
        <f>SUM(H14:H16)</f>
        <v>0</v>
      </c>
      <c r="I13" s="222"/>
    </row>
    <row r="14" spans="1:9" ht="12">
      <c r="A14" s="397"/>
      <c r="B14" s="659" t="s">
        <v>155</v>
      </c>
      <c r="C14" s="659"/>
      <c r="D14" s="219"/>
      <c r="E14" s="224"/>
      <c r="F14" s="224"/>
      <c r="G14" s="225">
        <v>0</v>
      </c>
      <c r="H14" s="225">
        <v>0</v>
      </c>
      <c r="I14" s="226"/>
    </row>
    <row r="15" spans="1:9" ht="12">
      <c r="A15" s="397"/>
      <c r="B15" s="659" t="s">
        <v>156</v>
      </c>
      <c r="C15" s="659"/>
      <c r="D15" s="219"/>
      <c r="E15" s="224"/>
      <c r="F15" s="224"/>
      <c r="G15" s="225">
        <v>0</v>
      </c>
      <c r="H15" s="225">
        <v>0</v>
      </c>
      <c r="I15" s="226"/>
    </row>
    <row r="16" spans="1:9" ht="12">
      <c r="A16" s="397"/>
      <c r="B16" s="659" t="s">
        <v>157</v>
      </c>
      <c r="C16" s="659"/>
      <c r="D16" s="219"/>
      <c r="E16" s="224"/>
      <c r="F16" s="224"/>
      <c r="G16" s="225">
        <v>0</v>
      </c>
      <c r="H16" s="225">
        <v>0</v>
      </c>
      <c r="I16" s="226"/>
    </row>
    <row r="17" spans="1:9" ht="12">
      <c r="A17" s="655" t="s">
        <v>158</v>
      </c>
      <c r="B17" s="656"/>
      <c r="C17" s="656"/>
      <c r="D17" s="219"/>
      <c r="E17" s="221"/>
      <c r="F17" s="221"/>
      <c r="G17" s="180">
        <f>SUM(G18:G21)</f>
        <v>0</v>
      </c>
      <c r="H17" s="180">
        <f>SUM(H18:H21)</f>
        <v>0</v>
      </c>
      <c r="I17" s="222"/>
    </row>
    <row r="18" spans="1:9" ht="12">
      <c r="A18" s="397"/>
      <c r="B18" s="659" t="s">
        <v>159</v>
      </c>
      <c r="C18" s="659"/>
      <c r="D18" s="219"/>
      <c r="E18" s="224"/>
      <c r="F18" s="224"/>
      <c r="G18" s="225">
        <v>0</v>
      </c>
      <c r="H18" s="225">
        <v>0</v>
      </c>
      <c r="I18" s="226"/>
    </row>
    <row r="19" spans="1:9" ht="12">
      <c r="A19" s="397"/>
      <c r="B19" s="659" t="s">
        <v>160</v>
      </c>
      <c r="C19" s="659"/>
      <c r="D19" s="219"/>
      <c r="E19" s="224"/>
      <c r="F19" s="224"/>
      <c r="G19" s="225">
        <v>0</v>
      </c>
      <c r="H19" s="225">
        <v>0</v>
      </c>
      <c r="I19" s="226"/>
    </row>
    <row r="20" spans="1:9" ht="12">
      <c r="A20" s="397"/>
      <c r="B20" s="659" t="s">
        <v>156</v>
      </c>
      <c r="C20" s="659"/>
      <c r="D20" s="219"/>
      <c r="E20" s="224"/>
      <c r="F20" s="224"/>
      <c r="G20" s="225">
        <v>0</v>
      </c>
      <c r="H20" s="225">
        <v>0</v>
      </c>
      <c r="I20" s="226"/>
    </row>
    <row r="21" spans="1:9" ht="12">
      <c r="A21" s="398"/>
      <c r="B21" s="659" t="s">
        <v>157</v>
      </c>
      <c r="C21" s="659"/>
      <c r="D21" s="219"/>
      <c r="E21" s="224"/>
      <c r="F21" s="224"/>
      <c r="G21" s="228">
        <v>0</v>
      </c>
      <c r="H21" s="228">
        <v>0</v>
      </c>
      <c r="I21" s="226"/>
    </row>
    <row r="22" spans="1:9">
      <c r="A22" s="653" t="s">
        <v>161</v>
      </c>
      <c r="B22" s="654"/>
      <c r="C22" s="654"/>
      <c r="D22" s="230"/>
      <c r="E22" s="231"/>
      <c r="F22" s="231"/>
      <c r="G22" s="232">
        <f>G13+G17</f>
        <v>0</v>
      </c>
      <c r="H22" s="232">
        <f>H13+H17</f>
        <v>0</v>
      </c>
      <c r="I22" s="233"/>
    </row>
    <row r="23" spans="1:9" ht="12">
      <c r="A23" s="657" t="s">
        <v>162</v>
      </c>
      <c r="B23" s="658"/>
      <c r="C23" s="658"/>
      <c r="D23" s="219"/>
      <c r="E23" s="347"/>
      <c r="F23" s="347"/>
      <c r="G23" s="229"/>
      <c r="H23" s="229"/>
      <c r="I23" s="222"/>
    </row>
    <row r="24" spans="1:9" ht="12">
      <c r="A24" s="655" t="s">
        <v>154</v>
      </c>
      <c r="B24" s="656"/>
      <c r="C24" s="656"/>
      <c r="D24" s="219"/>
      <c r="E24" s="221"/>
      <c r="F24" s="221"/>
      <c r="G24" s="180">
        <f>SUM(G25:G27)</f>
        <v>0</v>
      </c>
      <c r="H24" s="180">
        <f>SUM(H25:H27)</f>
        <v>0</v>
      </c>
      <c r="I24" s="222"/>
    </row>
    <row r="25" spans="1:9" ht="12">
      <c r="A25" s="397"/>
      <c r="B25" s="659" t="s">
        <v>155</v>
      </c>
      <c r="C25" s="659"/>
      <c r="D25" s="219"/>
      <c r="E25" s="224"/>
      <c r="F25" s="224"/>
      <c r="G25" s="225">
        <v>0</v>
      </c>
      <c r="H25" s="225">
        <v>0</v>
      </c>
      <c r="I25" s="226"/>
    </row>
    <row r="26" spans="1:9">
      <c r="A26" s="398"/>
      <c r="B26" s="659" t="s">
        <v>156</v>
      </c>
      <c r="C26" s="659"/>
      <c r="D26" s="211"/>
      <c r="E26" s="234"/>
      <c r="F26" s="234"/>
      <c r="G26" s="225">
        <v>0</v>
      </c>
      <c r="H26" s="225">
        <v>0</v>
      </c>
      <c r="I26" s="226"/>
    </row>
    <row r="27" spans="1:9">
      <c r="A27" s="398"/>
      <c r="B27" s="659" t="s">
        <v>157</v>
      </c>
      <c r="C27" s="659"/>
      <c r="D27" s="211"/>
      <c r="E27" s="234"/>
      <c r="F27" s="234"/>
      <c r="G27" s="225">
        <v>0</v>
      </c>
      <c r="H27" s="225">
        <v>0</v>
      </c>
      <c r="I27" s="226"/>
    </row>
    <row r="28" spans="1:9" ht="12">
      <c r="A28" s="655" t="s">
        <v>158</v>
      </c>
      <c r="B28" s="656"/>
      <c r="C28" s="656"/>
      <c r="D28" s="219"/>
      <c r="E28" s="221"/>
      <c r="F28" s="221"/>
      <c r="G28" s="180">
        <f>SUM(G29:G32)</f>
        <v>0</v>
      </c>
      <c r="H28" s="180">
        <f>SUM(H29:H32)</f>
        <v>0</v>
      </c>
      <c r="I28" s="222"/>
    </row>
    <row r="29" spans="1:9" ht="12">
      <c r="A29" s="397"/>
      <c r="B29" s="659" t="s">
        <v>159</v>
      </c>
      <c r="C29" s="659"/>
      <c r="D29" s="219"/>
      <c r="E29" s="224"/>
      <c r="F29" s="224"/>
      <c r="G29" s="225">
        <v>0</v>
      </c>
      <c r="H29" s="225">
        <v>0</v>
      </c>
      <c r="I29" s="226"/>
    </row>
    <row r="30" spans="1:9" ht="12">
      <c r="A30" s="397"/>
      <c r="B30" s="659" t="s">
        <v>160</v>
      </c>
      <c r="C30" s="659"/>
      <c r="D30" s="219"/>
      <c r="E30" s="224"/>
      <c r="F30" s="224"/>
      <c r="G30" s="225">
        <v>0</v>
      </c>
      <c r="H30" s="225">
        <v>0</v>
      </c>
      <c r="I30" s="226"/>
    </row>
    <row r="31" spans="1:9" ht="12">
      <c r="A31" s="397"/>
      <c r="B31" s="659" t="s">
        <v>156</v>
      </c>
      <c r="C31" s="659"/>
      <c r="D31" s="219"/>
      <c r="E31" s="224"/>
      <c r="F31" s="224"/>
      <c r="G31" s="225">
        <v>0</v>
      </c>
      <c r="H31" s="225">
        <v>0</v>
      </c>
      <c r="I31" s="226"/>
    </row>
    <row r="32" spans="1:9" ht="12">
      <c r="A32" s="399"/>
      <c r="B32" s="659" t="s">
        <v>157</v>
      </c>
      <c r="C32" s="659"/>
      <c r="D32" s="219"/>
      <c r="E32" s="224"/>
      <c r="F32" s="224"/>
      <c r="G32" s="225">
        <v>0</v>
      </c>
      <c r="H32" s="225">
        <v>0</v>
      </c>
      <c r="I32" s="226"/>
    </row>
    <row r="33" spans="1:9">
      <c r="A33" s="653" t="s">
        <v>163</v>
      </c>
      <c r="B33" s="654"/>
      <c r="C33" s="654"/>
      <c r="D33" s="230"/>
      <c r="E33" s="235"/>
      <c r="F33" s="235"/>
      <c r="G33" s="232">
        <f>+G24+G28</f>
        <v>0</v>
      </c>
      <c r="H33" s="232">
        <f>+H24+H28</f>
        <v>0</v>
      </c>
      <c r="I33" s="233"/>
    </row>
    <row r="34" spans="1:9" ht="12">
      <c r="A34" s="655" t="s">
        <v>164</v>
      </c>
      <c r="B34" s="656"/>
      <c r="C34" s="656"/>
      <c r="D34" s="219"/>
      <c r="E34" s="224"/>
      <c r="F34" s="224"/>
      <c r="G34" s="236">
        <v>2856527.3</v>
      </c>
      <c r="H34" s="236">
        <v>2777564.2</v>
      </c>
      <c r="I34" s="226"/>
    </row>
    <row r="35" spans="1:9" ht="12">
      <c r="A35" s="397"/>
      <c r="B35" s="223"/>
      <c r="C35" s="227"/>
      <c r="D35" s="219"/>
      <c r="E35" s="347"/>
      <c r="F35" s="347"/>
      <c r="G35" s="229"/>
      <c r="H35" s="229"/>
      <c r="I35" s="226"/>
    </row>
    <row r="36" spans="1:9">
      <c r="A36" s="660" t="s">
        <v>165</v>
      </c>
      <c r="B36" s="661"/>
      <c r="C36" s="661"/>
      <c r="D36" s="237"/>
      <c r="E36" s="238"/>
      <c r="F36" s="238"/>
      <c r="G36" s="239">
        <f>G22+G33+G34</f>
        <v>2856527.3</v>
      </c>
      <c r="H36" s="239">
        <f>H22+H33+H34</f>
        <v>2777564.2</v>
      </c>
      <c r="I36" s="240"/>
    </row>
    <row r="37" spans="1:9">
      <c r="A37" s="494"/>
      <c r="B37" s="494"/>
      <c r="C37" s="494"/>
      <c r="D37" s="230"/>
      <c r="E37" s="235"/>
      <c r="F37" s="235"/>
      <c r="G37" s="232"/>
      <c r="H37" s="232"/>
      <c r="I37" s="511"/>
    </row>
    <row r="38" spans="1:9" s="101" customFormat="1" ht="15" customHeight="1">
      <c r="A38" s="659" t="s">
        <v>78</v>
      </c>
      <c r="B38" s="659"/>
      <c r="C38" s="659"/>
      <c r="D38" s="659"/>
      <c r="E38" s="659"/>
      <c r="F38" s="659"/>
      <c r="G38" s="659"/>
      <c r="H38" s="659"/>
      <c r="I38" s="659"/>
    </row>
    <row r="39" spans="1:9" s="101" customFormat="1" ht="15" customHeight="1">
      <c r="A39" s="495"/>
      <c r="B39" s="495"/>
      <c r="C39" s="495"/>
      <c r="D39" s="495"/>
      <c r="E39" s="495"/>
      <c r="F39" s="495"/>
      <c r="G39" s="495"/>
      <c r="H39" s="495"/>
      <c r="I39" s="495"/>
    </row>
    <row r="40" spans="1:9" s="101" customFormat="1" ht="25.5" customHeight="1">
      <c r="A40" s="227"/>
      <c r="B40" s="600"/>
      <c r="C40" s="600"/>
      <c r="D40" s="241"/>
      <c r="E40" s="109"/>
      <c r="F40" s="601"/>
      <c r="G40" s="601"/>
      <c r="H40" s="241"/>
      <c r="I40" s="241"/>
    </row>
    <row r="41" spans="1:9" customFormat="1" ht="14.4">
      <c r="A41" s="114" t="s">
        <v>1048</v>
      </c>
      <c r="B41" s="114"/>
      <c r="C41" s="241"/>
      <c r="D41" s="241"/>
      <c r="E41" s="114"/>
      <c r="F41" s="114"/>
      <c r="G41" s="17"/>
    </row>
    <row r="42" spans="1:9" s="101" customFormat="1" ht="14.1" customHeight="1">
      <c r="A42" s="242"/>
      <c r="B42" s="598"/>
      <c r="C42" s="598"/>
      <c r="D42" s="243"/>
      <c r="E42" s="243"/>
      <c r="F42" s="598"/>
      <c r="G42" s="598"/>
      <c r="H42" s="219"/>
      <c r="I42" s="241"/>
    </row>
    <row r="44" spans="1:9">
      <c r="B44" s="600"/>
      <c r="C44" s="600"/>
      <c r="F44" s="600"/>
      <c r="G44" s="600"/>
    </row>
    <row r="45" spans="1:9" customFormat="1" ht="14.4">
      <c r="A45" s="91" t="s">
        <v>1049</v>
      </c>
      <c r="B45" s="17"/>
      <c r="C45" s="17"/>
      <c r="D45" s="17"/>
      <c r="E45" s="17"/>
      <c r="F45" s="17"/>
      <c r="G45" s="17"/>
    </row>
    <row r="48" spans="1:9">
      <c r="B48" s="600"/>
      <c r="C48" s="600"/>
    </row>
    <row r="49" spans="1:7" customFormat="1" ht="14.4">
      <c r="A49" s="91" t="s">
        <v>1050</v>
      </c>
      <c r="B49" s="17"/>
      <c r="C49" s="17"/>
      <c r="D49" s="17"/>
      <c r="E49" s="17"/>
      <c r="F49" s="17"/>
      <c r="G49" s="17"/>
    </row>
  </sheetData>
  <sheetProtection selectLockedCells="1"/>
  <mergeCells count="44">
    <mergeCell ref="B42:C42"/>
    <mergeCell ref="F42:G42"/>
    <mergeCell ref="A36:C36"/>
    <mergeCell ref="A38:I38"/>
    <mergeCell ref="B40:C40"/>
    <mergeCell ref="F40:G40"/>
    <mergeCell ref="A34:C34"/>
    <mergeCell ref="A23:C23"/>
    <mergeCell ref="A24:C24"/>
    <mergeCell ref="B25:C25"/>
    <mergeCell ref="B26:C26"/>
    <mergeCell ref="B27:C27"/>
    <mergeCell ref="A28:C28"/>
    <mergeCell ref="B29:C29"/>
    <mergeCell ref="B30:C30"/>
    <mergeCell ref="B31:C31"/>
    <mergeCell ref="B32:C32"/>
    <mergeCell ref="A33:C33"/>
    <mergeCell ref="A17:C17"/>
    <mergeCell ref="B18:C18"/>
    <mergeCell ref="B19:C19"/>
    <mergeCell ref="B20:C20"/>
    <mergeCell ref="B21:C21"/>
    <mergeCell ref="A12:C12"/>
    <mergeCell ref="A13:C13"/>
    <mergeCell ref="B14:C14"/>
    <mergeCell ref="B15:C15"/>
    <mergeCell ref="B16:C16"/>
    <mergeCell ref="B44:C44"/>
    <mergeCell ref="F44:G44"/>
    <mergeCell ref="B48:C48"/>
    <mergeCell ref="B1:H1"/>
    <mergeCell ref="B3:H3"/>
    <mergeCell ref="B2:H2"/>
    <mergeCell ref="B4:H4"/>
    <mergeCell ref="A5:B5"/>
    <mergeCell ref="C5:H5"/>
    <mergeCell ref="A7:I7"/>
    <mergeCell ref="A8:I8"/>
    <mergeCell ref="A9:C9"/>
    <mergeCell ref="A10:I10"/>
    <mergeCell ref="B6:I6"/>
    <mergeCell ref="A22:C22"/>
    <mergeCell ref="A11:C11"/>
  </mergeCells>
  <printOptions verticalCentered="1"/>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ESF</vt:lpstr>
      <vt:lpstr>EA</vt:lpstr>
      <vt:lpstr>EAACUM</vt:lpstr>
      <vt:lpstr>EVHP</vt:lpstr>
      <vt:lpstr>ECSF</vt:lpstr>
      <vt:lpstr>EFE1</vt:lpstr>
      <vt:lpstr>EAA</vt:lpstr>
      <vt:lpstr>PT_ESF_ECSF</vt:lpstr>
      <vt:lpstr>EADP</vt:lpstr>
      <vt:lpstr>EAICE</vt:lpstr>
      <vt:lpstr>EAIFF</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Relac ctas bancarias</vt:lpstr>
    </vt:vector>
  </TitlesOfParts>
  <Company>Secretaria de Hacienda y Credito Publico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Angela Maria Faz Gonzalez</cp:lastModifiedBy>
  <cp:lastPrinted>2016-02-02T16:30:55Z</cp:lastPrinted>
  <dcterms:created xsi:type="dcterms:W3CDTF">2014-01-27T16:27:43Z</dcterms:created>
  <dcterms:modified xsi:type="dcterms:W3CDTF">2016-10-28T21:24:29Z</dcterms:modified>
</cp:coreProperties>
</file>