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PENDIENTES IIEG 2016\"/>
    </mc:Choice>
  </mc:AlternateContent>
  <bookViews>
    <workbookView xWindow="0" yWindow="45" windowWidth="15315" windowHeight="7995" activeTab="3"/>
  </bookViews>
  <sheets>
    <sheet name="gasto administrativo" sheetId="5" r:id="rId1"/>
    <sheet name="PROGRAMAS Y METAS 1" sheetId="4" r:id="rId2"/>
    <sheet name="SEGURIDAD" sheetId="1" r:id="rId3"/>
    <sheet name="RESULTADO DE LAS EVALUACIONES" sheetId="2" r:id="rId4"/>
    <sheet name="Hoja1" sheetId="3" r:id="rId5"/>
  </sheets>
  <calcPr calcId="152511"/>
</workbook>
</file>

<file path=xl/calcChain.xml><?xml version="1.0" encoding="utf-8"?>
<calcChain xmlns="http://schemas.openxmlformats.org/spreadsheetml/2006/main">
  <c r="W76" i="4" l="1"/>
  <c r="W89" i="4"/>
  <c r="W119" i="4"/>
  <c r="W48" i="4"/>
  <c r="F109" i="5"/>
  <c r="H109" i="5"/>
  <c r="W48" i="5"/>
  <c r="H107" i="5"/>
  <c r="G107" i="5"/>
  <c r="G106" i="5"/>
  <c r="J106" i="5"/>
  <c r="F106" i="5"/>
  <c r="H106" i="5"/>
  <c r="H102" i="5"/>
  <c r="G102" i="5"/>
  <c r="H103" i="5"/>
  <c r="G103" i="5"/>
  <c r="M180" i="4"/>
  <c r="J180" i="4"/>
  <c r="W115" i="4"/>
  <c r="W113" i="4"/>
  <c r="W100" i="4"/>
  <c r="W98" i="4"/>
  <c r="W85" i="4"/>
  <c r="W83" i="4"/>
  <c r="W72" i="4"/>
  <c r="W70" i="4"/>
  <c r="W59" i="4"/>
  <c r="Y58" i="4"/>
  <c r="Y57" i="4"/>
  <c r="W57" i="4"/>
  <c r="W46" i="4"/>
  <c r="W44" i="4"/>
  <c r="T46" i="4"/>
  <c r="T44" i="4"/>
  <c r="W46" i="1"/>
  <c r="W44" i="1"/>
  <c r="T46" i="1"/>
  <c r="T44" i="1"/>
  <c r="Q46" i="1"/>
  <c r="Q44" i="1"/>
  <c r="H100" i="5"/>
  <c r="G100" i="5"/>
  <c r="W46" i="5"/>
  <c r="W44" i="5"/>
  <c r="T46" i="5"/>
  <c r="T44" i="5"/>
  <c r="Q46" i="5"/>
  <c r="Q44" i="5"/>
  <c r="F114" i="5" l="1"/>
  <c r="T48" i="5"/>
  <c r="T48" i="4"/>
  <c r="T63" i="4"/>
  <c r="V181" i="4"/>
  <c r="V112" i="5"/>
  <c r="T115" i="4" l="1"/>
  <c r="T113" i="4"/>
  <c r="Q115" i="4"/>
  <c r="Q113" i="4"/>
  <c r="T100" i="4"/>
  <c r="T98" i="4"/>
  <c r="Q100" i="4"/>
  <c r="Q98" i="4"/>
  <c r="T85" i="4"/>
  <c r="T83" i="4"/>
  <c r="Q85" i="4"/>
  <c r="Q83" i="4"/>
  <c r="T72" i="4"/>
  <c r="T70" i="4"/>
  <c r="Q72" i="4"/>
  <c r="Q70" i="4"/>
  <c r="T59" i="4"/>
  <c r="V58" i="4"/>
  <c r="V57" i="4"/>
  <c r="T57" i="4" s="1"/>
  <c r="Q59" i="4"/>
  <c r="Q57" i="4"/>
  <c r="S58" i="4"/>
  <c r="S57" i="4"/>
  <c r="Q46" i="4"/>
  <c r="Q44" i="4"/>
  <c r="Q48" i="5" l="1"/>
  <c r="V111" i="5" l="1"/>
  <c r="Q114" i="5"/>
  <c r="M114" i="5"/>
  <c r="J114" i="5"/>
  <c r="I114" i="5"/>
  <c r="H114" i="5"/>
  <c r="G114" i="5"/>
  <c r="V110" i="5"/>
  <c r="Z117" i="4"/>
  <c r="Z102" i="4"/>
  <c r="Z87" i="4"/>
  <c r="Z74" i="4"/>
  <c r="Z48" i="4"/>
  <c r="Z122" i="1"/>
  <c r="Z104" i="1"/>
  <c r="Z89" i="1"/>
  <c r="Z87" i="1"/>
  <c r="Z74" i="1"/>
  <c r="Z61" i="1"/>
  <c r="Z46" i="1"/>
  <c r="Z48" i="1"/>
  <c r="Z63" i="5"/>
  <c r="Z61" i="5"/>
  <c r="Z50" i="5"/>
  <c r="Z48" i="5"/>
  <c r="J121" i="1" l="1"/>
  <c r="J120" i="1"/>
  <c r="J119" i="1"/>
  <c r="J118" i="1"/>
  <c r="J103" i="1"/>
  <c r="J102" i="1"/>
  <c r="Z102" i="1" s="1"/>
  <c r="J101" i="1"/>
  <c r="J100" i="1"/>
  <c r="Z100" i="1" s="1"/>
  <c r="W102" i="1"/>
  <c r="W100" i="1"/>
  <c r="T102" i="1"/>
  <c r="T100" i="1"/>
  <c r="J73" i="1"/>
  <c r="J72" i="1"/>
  <c r="Z72" i="1" s="1"/>
  <c r="J71" i="1"/>
  <c r="J70" i="1"/>
  <c r="J86" i="1"/>
  <c r="J85" i="1"/>
  <c r="Z85" i="1" s="1"/>
  <c r="J84" i="1"/>
  <c r="J83" i="1"/>
  <c r="V60" i="1"/>
  <c r="Y60" i="1" s="1"/>
  <c r="V59" i="1"/>
  <c r="V58" i="1"/>
  <c r="Y58" i="1" s="1"/>
  <c r="V57" i="1"/>
  <c r="Z115" i="4"/>
  <c r="Z113" i="4"/>
  <c r="Z100" i="4"/>
  <c r="Z98" i="4"/>
  <c r="Z85" i="4"/>
  <c r="Z83" i="4"/>
  <c r="Z72" i="4"/>
  <c r="Z70" i="4"/>
  <c r="Z46" i="4"/>
  <c r="J47" i="5"/>
  <c r="J46" i="5"/>
  <c r="J45" i="5"/>
  <c r="J44" i="5"/>
  <c r="V60" i="5"/>
  <c r="V59" i="5"/>
  <c r="V58" i="5"/>
  <c r="V57" i="5"/>
  <c r="Z70" i="1" l="1"/>
  <c r="Z120" i="1"/>
  <c r="Z118" i="1"/>
  <c r="Z44" i="5"/>
  <c r="Z46" i="5"/>
  <c r="Y57" i="1"/>
  <c r="Y59" i="1"/>
  <c r="Z83" i="1"/>
  <c r="Z89" i="4"/>
  <c r="Z119" i="4"/>
  <c r="Z106" i="1"/>
  <c r="Z124" i="1"/>
  <c r="Z61" i="4"/>
  <c r="Z50" i="4"/>
  <c r="Z104" i="4" l="1"/>
  <c r="Q186" i="1"/>
  <c r="M186" i="1"/>
  <c r="J186" i="1"/>
  <c r="I186" i="1"/>
  <c r="H186" i="1"/>
  <c r="G186" i="1"/>
  <c r="F186" i="1"/>
  <c r="Q185" i="4"/>
  <c r="J185" i="4"/>
  <c r="I185" i="4"/>
  <c r="H185" i="4"/>
  <c r="G185" i="4"/>
  <c r="F185" i="4"/>
  <c r="V179" i="4"/>
  <c r="V107" i="5"/>
  <c r="V108" i="5"/>
  <c r="V109" i="5"/>
  <c r="V106" i="5"/>
  <c r="V105" i="5"/>
  <c r="V104" i="5"/>
  <c r="V103" i="5"/>
  <c r="V102" i="5"/>
  <c r="V101" i="5"/>
  <c r="V100" i="5"/>
  <c r="V99" i="5"/>
  <c r="V114" i="5" l="1"/>
  <c r="V184" i="1"/>
  <c r="N120" i="1"/>
  <c r="L120" i="1"/>
  <c r="N118" i="1"/>
  <c r="L118" i="1"/>
  <c r="Q102" i="1"/>
  <c r="N102" i="1"/>
  <c r="L102" i="1"/>
  <c r="Q100" i="1"/>
  <c r="N100" i="1"/>
  <c r="L100" i="1"/>
  <c r="V180" i="4"/>
  <c r="Z76" i="4"/>
  <c r="N70" i="4"/>
  <c r="J60" i="5"/>
  <c r="N59" i="5"/>
  <c r="J59" i="5"/>
  <c r="P58" i="5"/>
  <c r="J58" i="5" s="1"/>
  <c r="P57" i="5"/>
  <c r="N57" i="5" s="1"/>
  <c r="N46" i="5"/>
  <c r="L46" i="5"/>
  <c r="N44" i="5"/>
  <c r="Q20" i="5"/>
  <c r="N115" i="4"/>
  <c r="L115" i="4"/>
  <c r="N113" i="4"/>
  <c r="L113" i="4"/>
  <c r="N100" i="4"/>
  <c r="L100" i="4"/>
  <c r="N98" i="4"/>
  <c r="L98" i="4"/>
  <c r="N85" i="4"/>
  <c r="L85" i="4"/>
  <c r="N83" i="4"/>
  <c r="L83" i="4"/>
  <c r="N72" i="4"/>
  <c r="L72" i="4"/>
  <c r="L70" i="4"/>
  <c r="Z63" i="4"/>
  <c r="J60" i="4"/>
  <c r="N59" i="4"/>
  <c r="J59" i="4"/>
  <c r="P58" i="4"/>
  <c r="J58" i="4" s="1"/>
  <c r="P57" i="4"/>
  <c r="N57" i="4" s="1"/>
  <c r="N46" i="4"/>
  <c r="L46" i="4"/>
  <c r="J45" i="4"/>
  <c r="N44" i="4"/>
  <c r="J44" i="4"/>
  <c r="N85" i="1"/>
  <c r="L85" i="1"/>
  <c r="N83" i="1"/>
  <c r="L83" i="1"/>
  <c r="N70" i="1"/>
  <c r="Z76" i="1"/>
  <c r="N72" i="1"/>
  <c r="L72" i="1"/>
  <c r="L70" i="1"/>
  <c r="Q20" i="1"/>
  <c r="Z63" i="1"/>
  <c r="Z50" i="1"/>
  <c r="J60" i="1"/>
  <c r="J59" i="1"/>
  <c r="Z59" i="1" s="1"/>
  <c r="P58" i="1"/>
  <c r="P57" i="1"/>
  <c r="Z59" i="5" l="1"/>
  <c r="Z44" i="4"/>
  <c r="Z59" i="4"/>
  <c r="L59" i="5"/>
  <c r="V185" i="4"/>
  <c r="V186" i="1"/>
  <c r="J57" i="5"/>
  <c r="L44" i="5"/>
  <c r="L44" i="4"/>
  <c r="L59" i="4"/>
  <c r="J57" i="4"/>
  <c r="J58" i="1"/>
  <c r="J57" i="1"/>
  <c r="N59" i="1"/>
  <c r="N46" i="1"/>
  <c r="N44" i="1"/>
  <c r="J45" i="1"/>
  <c r="J44" i="1"/>
  <c r="Z44" i="1" l="1"/>
  <c r="Z57" i="1"/>
  <c r="L57" i="5"/>
  <c r="Z57" i="5"/>
  <c r="L57" i="4"/>
  <c r="Z57" i="4"/>
  <c r="L57" i="1"/>
  <c r="L59" i="1"/>
  <c r="N57" i="1"/>
  <c r="L44" i="1"/>
  <c r="L46" i="1"/>
</calcChain>
</file>

<file path=xl/sharedStrings.xml><?xml version="1.0" encoding="utf-8"?>
<sst xmlns="http://schemas.openxmlformats.org/spreadsheetml/2006/main" count="1174" uniqueCount="265">
  <si>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</si>
  <si>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</si>
  <si>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</si>
  <si>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</si>
  <si>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</si>
  <si>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</si>
  <si>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</si>
  <si>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</si>
  <si>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</si>
  <si>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</si>
  <si>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</si>
  <si>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</si>
  <si>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</si>
  <si>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</si>
  <si>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</si>
  <si>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</si>
  <si>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</si>
  <si>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</si>
  <si>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</si>
  <si>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</si>
  <si>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</si>
  <si>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</si>
  <si>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</si>
  <si>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Segundo Trimestre</t>
  </si>
  <si>
    <t>Tercer Trimestre</t>
  </si>
  <si>
    <t>Cuarto Trimestre</t>
  </si>
  <si>
    <t>Total</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</si>
  <si>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</si>
  <si>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</si>
  <si>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</si>
  <si>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</si>
  <si>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</si>
  <si>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</si>
  <si>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</si>
  <si>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</si>
  <si>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</si>
  <si>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</si>
  <si>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</si>
  <si>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</si>
  <si>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</si>
  <si>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</si>
  <si>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</si>
  <si>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</si>
  <si>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</si>
  <si>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</si>
  <si>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</si>
  <si>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</si>
  <si>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Nota: El formato puede ser modificado para agregar indicadores de nivel propósito</t>
  </si>
  <si>
    <t>El formato puede ser modificado para agregar componentes y/o actividades</t>
  </si>
  <si>
    <t>Municipio de Muzquiz, Coahuila.</t>
  </si>
  <si>
    <t>Programa: Imagen Urbana e Infraestructura urbana</t>
  </si>
  <si>
    <t>Subprograma: IMAGEN URBANA E INFRAESTRUCTURA URBANA</t>
  </si>
  <si>
    <t>IMAGEN URBANA E INFRAESTRUCTURA URBANA</t>
  </si>
  <si>
    <t>OBRAS PUBLICAS</t>
  </si>
  <si>
    <t>UM</t>
  </si>
  <si>
    <t>PORCENTAJE</t>
  </si>
  <si>
    <t>VARIABLES</t>
  </si>
  <si>
    <t>FORMULA DE CALCULO</t>
  </si>
  <si>
    <t>2</t>
  </si>
  <si>
    <t>2.2.2. DESARROLLO COMUNITARIO</t>
  </si>
  <si>
    <t>EJE 2 DESARROLLO SOCIAL</t>
  </si>
  <si>
    <t>V1</t>
  </si>
  <si>
    <t>VARIACION PORCENTUAL DE LOS INDICES DE SATISFACCION</t>
  </si>
  <si>
    <t>V2</t>
  </si>
  <si>
    <t>POBLACION GENERAL DEL MUNICIPIO DE MUZQUIZ</t>
  </si>
  <si>
    <r>
      <t xml:space="preserve">Externa:  </t>
    </r>
    <r>
      <rPr>
        <b/>
        <sz val="10"/>
        <rFont val="Arial"/>
        <family val="2"/>
      </rPr>
      <t xml:space="preserve">   X</t>
    </r>
  </si>
  <si>
    <t>QUE LOS HABITANTES DEL MUNICIPIO DE MUZQUIZ, CUENTES CON SERVICIOS PRIMARIOS DE PRIMER NIVEL, ASI COMO ESPACIOS PUBLICOS ADECUADOS PARA SUS FAMILIAS.</t>
  </si>
  <si>
    <t>NUMERO DE REPORTES DE ATENCION CIUDADANA AÑO ACTUAL</t>
  </si>
  <si>
    <t>NRAC AA</t>
  </si>
  <si>
    <t>NRAC AP</t>
  </si>
  <si>
    <t>NUMERO DE REPORTES DE ATENCION CIUDADANA AÑO PASADO</t>
  </si>
  <si>
    <t>((NRAC AA-NRAC AP)/NRAC AP)*100</t>
  </si>
  <si>
    <t>REPORTES CIUDADANOS</t>
  </si>
  <si>
    <t xml:space="preserve"> </t>
  </si>
  <si>
    <t>PROGRAMADO</t>
  </si>
  <si>
    <t>REALIZADO</t>
  </si>
  <si>
    <t>PRESUPUESTO</t>
  </si>
  <si>
    <t>EJERCIDO</t>
  </si>
  <si>
    <t>Avance del Indicador Acumulado</t>
  </si>
  <si>
    <t>V2:</t>
  </si>
  <si>
    <t>V</t>
  </si>
  <si>
    <t>Indicador</t>
  </si>
  <si>
    <t>Valores</t>
  </si>
  <si>
    <t>Variables Acumuladas</t>
  </si>
  <si>
    <t>COMPONENTE 1: RECOLECCION DE BASURA          Unidad Ejecutora: Obras Publicas      Otras Unidades Involucradas: N/A</t>
  </si>
  <si>
    <t>NVR AA</t>
  </si>
  <si>
    <t>NVR AP</t>
  </si>
  <si>
    <t>NUMERO DE VIAJES DE RECOLECCION  AÑO ACTUAL</t>
  </si>
  <si>
    <t>NUMERO DE VIAJES DE RECOLECCION AÑO PASADO</t>
  </si>
  <si>
    <t>((NVR AA-NVR AP)/NVR AP)*100</t>
  </si>
  <si>
    <t>VIAJES DE RECOLECCION DE BASURA</t>
  </si>
  <si>
    <t>PRESIDENCIA MUNICIPAL DE MUZQUIZ, COAHUILA</t>
  </si>
  <si>
    <t xml:space="preserve">INFORME DE LOS RESULTADOS DE LA EVALUACION DEL DESEMPEÑO </t>
  </si>
  <si>
    <t>DE LOS PROGRAMAS MUNICIPALES</t>
  </si>
  <si>
    <t>PROGRAMA</t>
  </si>
  <si>
    <t>SUB-PROGRAMA</t>
  </si>
  <si>
    <t>INDICADOR PROPOSITO</t>
  </si>
  <si>
    <t>VALOR</t>
  </si>
  <si>
    <t>INDICADORES ESTRATEGICOS</t>
  </si>
  <si>
    <t>OBJETIVO</t>
  </si>
  <si>
    <t>METAS</t>
  </si>
  <si>
    <t>VARIACION PORCENTUAL DE INDICES DE SATISFACCION</t>
  </si>
  <si>
    <t>RECOLECCION DE BASURA</t>
  </si>
  <si>
    <t>2.2.2</t>
  </si>
  <si>
    <t>CONSTRUCCION Y MEJORAS DE LA IMAGEN DE CIUDAD, LIMPIEZA, MANTENIMIENTO PREVENTIVO Y/O CORRECTIVO EN AREAS PUBLICAS DEL MUNICIPIO, APOYOS.</t>
  </si>
  <si>
    <t>PROPORCIONAR UN BIENESTAR A LOS CIUDADANOS  DE MUZQUIZ ATRAVES DE ADECUADOS SERVICIOS DE LIMPIEZA, MANTENIMIENTO A ESPACIOS PUBLICOS, PARQUES Y JARDINES</t>
  </si>
  <si>
    <t>EL AA</t>
  </si>
  <si>
    <t>ELECTRIFICACION  AÑO ACTUAL</t>
  </si>
  <si>
    <t>EL AP</t>
  </si>
  <si>
    <t>ELECTRIFICACION AÑO PASADO</t>
  </si>
  <si>
    <t>CALLES ELECTRIFICADAS</t>
  </si>
  <si>
    <t>((EL AA-EL AP)/ELR AP)*100</t>
  </si>
  <si>
    <t>COMPONENTE 3: RED DRENAJE         Unidad Ejecutora: Obras Publicas      Otras Unidades Involucradas: N/A</t>
  </si>
  <si>
    <t>RED DRENAJE CONSTRUIDAS  AÑO ACTUAL</t>
  </si>
  <si>
    <t>RDC AA</t>
  </si>
  <si>
    <t>RDC AP</t>
  </si>
  <si>
    <t>RED DRENAJE CONSTRUIDA AÑO PASADO</t>
  </si>
  <si>
    <t>((RDC AA-RDC AP)/RDC AP)*100</t>
  </si>
  <si>
    <t>CALLES RED DRENAJE</t>
  </si>
  <si>
    <t>COMPONENTE 2: CALLES ELECTRIFICADAS          Unidad Ejecutora: Obras Publicas      Otras Unidades Involucradas: N/A</t>
  </si>
  <si>
    <t>COMPONENTE 4: TECHOS Y PISOS FIRMES         Unidad Ejecutora: DESARROLLO SOCIAL     Otras Unidades Involucradas: N/A</t>
  </si>
  <si>
    <t>COMPONENTE 5: APOYOS PERSONAS E INSTITUCIONES BENEFICIENCIA         Unidad Ejecutora: DESARROLLO SOCIAL     Otras Unidades Involucradas: DIF</t>
  </si>
  <si>
    <t>SEGURIDAD PUBLICA, PROTECCION CIVIL</t>
  </si>
  <si>
    <t>1.7.1</t>
  </si>
  <si>
    <t>EJE 4 UN NUEVO PACTO SOCIAL</t>
  </si>
  <si>
    <t>1.- RECOLECCION DE BASURA</t>
  </si>
  <si>
    <t>2.-CALLES ELECTRIFICADAS</t>
  </si>
  <si>
    <t>3.- RED DE DRENAJE</t>
  </si>
  <si>
    <t>4.- TECHOS Y PISOS FIRMES</t>
  </si>
  <si>
    <t>5.-APOYOS PERSONAS E INSTITUICIONES DE BENEFICIENCIA</t>
  </si>
  <si>
    <t>1.2.-BITACORA DE PROGRAMA DE RECOLECCION DE BASURA</t>
  </si>
  <si>
    <t>1.3.-VERIFICACION PREVENTIVA DE CAMIONES RECOLECTORES DE BASURA</t>
  </si>
  <si>
    <t>1.1.- REALIZAR PROGRAMA Y LOGISTICA  DE RECOLECCION DE BASURA EN COLONIAS DEL MUNICIPIO</t>
  </si>
  <si>
    <t>2.1.- REALIZAR CENSO DE ELECTRIFICACION</t>
  </si>
  <si>
    <t>2.2.- DETERMINAR LAS NECESIDADES DEL MUNICIPIO</t>
  </si>
  <si>
    <t xml:space="preserve">2.3.-INSTALACION DE CABLEADO ELECTRICO </t>
  </si>
  <si>
    <t>2.4.- ATENCION DE QUEJAS Y SOLICITUDES DE LA POBLACION</t>
  </si>
  <si>
    <t>3.1 .-DETERMINBAR LAS NECESIDADES DE DRENAJE DEL MUNICIPIO</t>
  </si>
  <si>
    <t>3.2.- REALIZAR UN PROGRAMA DE LOGISTICA Y MANTENIMIENTO</t>
  </si>
  <si>
    <t>1.4.- ATENCION OPORTUNA DE QUEJAS Y SOLICITUDES DE LA POBLACION</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</si>
  <si>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</si>
  <si>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</si>
  <si>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</si>
  <si>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</si>
  <si>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</si>
  <si>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</si>
  <si>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 xml:space="preserve">1.5.- RECOLECCION DE BASURA </t>
  </si>
  <si>
    <t>3.3.- INSTALACION DE DRENAJE</t>
  </si>
  <si>
    <t>3.4.- APLICAR MANTENIMIENTO PREVENTIVO Y CORRECTIVO</t>
  </si>
  <si>
    <t>3.5.- ATENCION OPORTUNA DE QUEJAS Y SOLICITUDES</t>
  </si>
  <si>
    <t>1 NEGLIGENCIA DE LOS SERVIDOREES PUBLICOS</t>
  </si>
  <si>
    <t>3CAMBIO EN LAS REGLAS DE OPERACIÓN DE LOS PROGRAMAS FEDERALES</t>
  </si>
  <si>
    <t>4ENTREGA DE RECURSOS EN TIEMPOO Y FORMA</t>
  </si>
  <si>
    <t>CONTINGENCIAS O CATASTROFES NATURALES</t>
  </si>
  <si>
    <t>2DESCOMPOSTURA DE UNIDADES</t>
  </si>
  <si>
    <t>2QUE DEJEN DE EXISTIR PROGRAMAS FEDERALES</t>
  </si>
  <si>
    <t>SEGURIDAD EN MUNICIPIO</t>
  </si>
  <si>
    <t>ATENDER LOS REPORTES Y MANTENER  EL BUEN ORDEN DENTRO DEL MUNICIPIO, ASI COMO PERSONAL BIEN CAPACITADO Y EQUIPADO</t>
  </si>
  <si>
    <t>SEGURIDAD PUBLICA , PROTECION CIVIL</t>
  </si>
  <si>
    <t>ING., ROBERTO ELGUEZABAL DOWER</t>
  </si>
  <si>
    <t>DIRECTOR DE  OBRAS PUBLICAS</t>
  </si>
  <si>
    <t>5.1.- APOYO A PERSONAS DE ESCASOS RECURSOS PARA INSTALACION DE CABLEADO ELECTRICO</t>
  </si>
  <si>
    <t>5.2 APOYO A  PERSONAS PARA ARREGLO DE FUGAS DE AGUA</t>
  </si>
  <si>
    <t>5.3 APOYO A PERSONAS DE ESCASOS RECURSOS PARA ISNTALACION DE ALUMBRAD0</t>
  </si>
  <si>
    <t>5.4 APOYO A ESCUELAS PARA LA ISTALACION DE LUMINARIAS</t>
  </si>
  <si>
    <t>DESARROLLO SOCIAL</t>
  </si>
  <si>
    <t>DIF</t>
  </si>
  <si>
    <t>Programa: Seguridad Pública</t>
  </si>
  <si>
    <t>Subprograma: Seguridad en Municipio</t>
  </si>
  <si>
    <t>COMPONENTE 1: EVALUACIONES DE CONTROL Y CONFIANZA. EVALUACIONES DE PERMANENCIA .                                                                                                                                                                                                   Unidad Ejecutora: Seguridad Publica      Otras Unidades Involucradas: N/A</t>
  </si>
  <si>
    <t>COMPONENTE 2: FORMACION DE MANDOS. DIPLOMADO PARA MANDOS MEDIOS         Unidad Ejecutora: Seguridad Publica      Otras Unidades Involucradas: N/A</t>
  </si>
  <si>
    <t>COMPONENTE 6: REPORTE DE LLAMADAS         Unidad Ejecutora: Seguridad Publica     Otras Unidades Involucradas: N/A</t>
  </si>
  <si>
    <t>SEGURIDAD PUBLICA</t>
  </si>
  <si>
    <t>COMPONENTE 3: EQUIPAMIENTO PERSONAL KIT DE OPERACIÓN PRIMER RESPONDIENTE(PATRULLA) Y (PIE A TIERRA)                                           Unidad Ejecutora: Seguridad Publica      Otras Unidades Involucradas: N/A</t>
  </si>
  <si>
    <t>COMPONENTE 5: FALTAS ADMINISTRATIVAS         Unidad Ejecutora: Seguridad Publica     Otras Unidades Involucradas: N/A</t>
  </si>
  <si>
    <t>Componente 1: EVALUACIONES DE CONTROL Y CONFIANZA</t>
  </si>
  <si>
    <t>Componente 2: FORMACION DE MANDOS. DIPLOMADO PARA MANDOS MEDIOS</t>
  </si>
  <si>
    <t>Componente 3: EQUIPAMENTO PERSONAL. KIT DE OPERACIÓN PRIMER RESPONDIENTE (PATRULLA) Y (PIE A TIERRA)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</si>
  <si>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</si>
  <si>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</si>
  <si>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</si>
  <si>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</si>
  <si>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2.1.- REALIZAR UNA PROGRAMACION Y LOGISTICA PARA EL ENVIO DE MANDOS MEDIOS A CAPACITACION</t>
  </si>
  <si>
    <t>2.2.- ELEGIR LOS DIPLOMADOS ADECUADOS PARA EL PERSONAL DE MANDOS MEDIOS</t>
  </si>
  <si>
    <t>2.3.- ENVIAR AL PERSONAL A CAPACITARSE, MEDIANTE LOS DIPLOMADOS</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</si>
  <si>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</si>
  <si>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</si>
  <si>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</si>
  <si>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</si>
  <si>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</si>
  <si>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</si>
  <si>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Componente 5: REPORTE DE LLAMADAS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</si>
  <si>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</si>
  <si>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</si>
  <si>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</si>
  <si>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</si>
  <si>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</si>
  <si>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 xml:space="preserve">5.1.-RECEPCION DE LLAMDAS </t>
  </si>
  <si>
    <t>5.2.- ENVIO DE LA UNIDAD PARA BRINDAR AUXILIO A LA CIUDADANIA</t>
  </si>
  <si>
    <t xml:space="preserve">5.3 ELABOREACION  DE BITACORA DEL REPORTE </t>
  </si>
  <si>
    <t>5.4.- ATENDER TODAS LAS LLAMADAS EN TIEMPO Y FORMA</t>
  </si>
  <si>
    <t>1 NEGLIGENCIA DE LOS SERVIDORES PUBLICOS</t>
  </si>
  <si>
    <t>2 VISISTA DEL GOBERNADOR</t>
  </si>
  <si>
    <t>3 QUE DEJEN DE EXISTIR PROGRAMAS FEDERALES</t>
  </si>
  <si>
    <t>4 CAMBIO DE REGLAS DE OPERACIÓN DE PROGRAMAS FEDERALES</t>
  </si>
  <si>
    <t>3 ENTREGA DE RECURSOS EN TIEMPO Y FORMA</t>
  </si>
  <si>
    <t>1 CONTINGENCIAS O CATASTROFES NATURALES</t>
  </si>
  <si>
    <t>2 BAJA PARTICIPACION CIUDADANA EN LA DENUNCIA</t>
  </si>
  <si>
    <t>3 DESCOMPOSTURA O PERDIDA TOTAL DE UNIDADEES</t>
  </si>
  <si>
    <t>Programa: Gasto Administrativo</t>
  </si>
  <si>
    <t>Subprograma: Gasto Administrativo</t>
  </si>
  <si>
    <t>GASTO ADMINISTRATIVO</t>
  </si>
  <si>
    <t>OPERACIÓN EFECTIVA Y EFICAZ  DE LAS DEPENDENCIAS</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</si>
  <si>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</si>
  <si>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COMPONENTE 1: GAASTOS  DE ADMINISTRACION          Unidad Ejecutora: Tesoreria      Otras Unidades Involucradas: N/A</t>
  </si>
  <si>
    <t>Componente 1: GASTOS DE ADMINISTRACION</t>
  </si>
  <si>
    <t>1.1.- RECIBIR Y ATENDER  OFICIOS DE INVITACIONES A CURSOIS DE CAPACITACION</t>
  </si>
  <si>
    <t>1.2.- GESTIONAR CAPACITACIONES EXTRA EN DIFERENTES ESTANCIAS DE GOBIERNO</t>
  </si>
  <si>
    <t>1.3.- DETERMINAR NECESIDADES POR DEPARTAMENTO</t>
  </si>
  <si>
    <t>1.4.- DETERMINAR NECESIDADES POR DEPARTAMENTO</t>
  </si>
  <si>
    <t>1.5.- ELABORAR SOLICITUD DE COMPRA</t>
  </si>
  <si>
    <t>1.6.- APROBAR ORDEN DE COMPRA</t>
  </si>
  <si>
    <t>1.7.- ADQUIRIR EL MATERIAL NECESARIO</t>
  </si>
  <si>
    <t>1.8.- DETERMINAR P´RIORIDADES DE LA POBLACION CAMPESINA</t>
  </si>
  <si>
    <t>2 VISITA  DEL GOBERNADOR</t>
  </si>
  <si>
    <t>4 CAMBIO EN LAS REGLAS DE OPERACIÓN DE LOS PROGRAMAS FEDERALES</t>
  </si>
  <si>
    <t>ENTREGA DE RECURSO EN TIEMPO Y FORMA</t>
  </si>
  <si>
    <t>LIC. FRANCISCO JAVIER GARCIA OCHOA</t>
  </si>
  <si>
    <t>TESORERO MUNICIPAL</t>
  </si>
  <si>
    <t>TESORERIA MUNICIPAL</t>
  </si>
  <si>
    <t>CUERPO EDILICIO</t>
  </si>
  <si>
    <t>CONTRALORIA</t>
  </si>
  <si>
    <t>DESARROLLO RURAL</t>
  </si>
  <si>
    <t>SECRETARIA DEL AYUNTAMIENTO</t>
  </si>
  <si>
    <t>TESORERIA</t>
  </si>
  <si>
    <t>PENSIONADOS Y JUBILADOS</t>
  </si>
  <si>
    <t>CATASTRO</t>
  </si>
  <si>
    <t>OFICIALIA MAYOR</t>
  </si>
  <si>
    <t>ECOLOGIA</t>
  </si>
  <si>
    <t>DEPENDENCIAS ESPECIALES</t>
  </si>
  <si>
    <t>MINERALES</t>
  </si>
  <si>
    <t>EVALUACIONES</t>
  </si>
  <si>
    <t>EVALUACIONES DE CONTROL Y CONFIANZA AÑO ACTUAL</t>
  </si>
  <si>
    <t>EVALUACIONES DE CONTROL Y CONFIANZA AÑO ANTERIOR</t>
  </si>
  <si>
    <t>DIPLOMADOS</t>
  </si>
  <si>
    <t>FORMACION DE MANDOS ,DIPLOMADO AÑO ACTUAL</t>
  </si>
  <si>
    <t>FORMACION DE MANDOS ,DIPLOMADO AÑO PASADO</t>
  </si>
  <si>
    <t>PATRULLAS Y EQUIPAMIENTO</t>
  </si>
  <si>
    <t>EQUIPAMIENTO PARA OPERACIÓN AÑO ACTUAL</t>
  </si>
  <si>
    <t>EQUIPAMIENTO PARA OPERACIÓN AÑO PASADO</t>
  </si>
  <si>
    <t>FALTAS ADMINISTRATIVAS</t>
  </si>
  <si>
    <t>FALTAS ADMINISTRATIVAS AÑO ACTUAL</t>
  </si>
  <si>
    <t>FALTAS ADMINISTRATIVAS AÑO PASADO</t>
  </si>
  <si>
    <t>LLAMADAS</t>
  </si>
  <si>
    <t xml:space="preserve">REPORTE DE LLAMADAS AÑO </t>
  </si>
  <si>
    <t>TECHOS CONSTRUIDOS</t>
  </si>
  <si>
    <t>TECHOS Y PISOS REALIZADOS EN AÑO ACTUAL</t>
  </si>
  <si>
    <t>TECHOS Y PISOS REALIZADOS EN AÑO PASADO</t>
  </si>
  <si>
    <t>AYUDA A PERSONAS DE ESCASOS RECURSOS</t>
  </si>
  <si>
    <t>APOYOS AÑO ACTUAL</t>
  </si>
  <si>
    <t>APOYOS AÑO PASADO</t>
  </si>
  <si>
    <t>DEPARTAMENTO DE AGUA</t>
  </si>
  <si>
    <t>Periodo  (01 de octubre al 31 de diciembre):  2016</t>
  </si>
  <si>
    <t>|</t>
  </si>
  <si>
    <t>Periodo  (01 de octubre al 31 de diciembre ):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</si>
</sst>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0.0%"/>
    <numFmt numFmtId="166" formatCode="[$-C0A]d\-mmm\-yy;@"/>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name val="Arial"/>
      <family val="2"/>
    </font>
    <font>
      <sz val="16"/>
      <name val="Arial"/>
      <family val="2"/>
    </font>
    <font>
      <sz val="14"/>
      <name val="Arial"/>
      <family val="2"/>
    </font>
    <font>
      <sz val="10"/>
      <name val="Arial"/>
      <family val="2"/>
    </font>
    <font>
      <b/>
      <sz val="10"/>
      <name val="Arial"/>
      <family val="2"/>
    </font>
    <font>
      <sz val="9"/>
      <name val="Arial"/>
      <family val="2"/>
    </font>
    <font>
      <b/>
      <sz val="10"/>
      <color theme="0"/>
      <name val="Arial"/>
      <family val="2"/>
    </font>
    <font>
      <sz val="8"/>
      <name val="Arial"/>
      <family val="2"/>
    </font>
    <font>
      <sz val="10"/>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sz val="10"/>
      <color indexed="8"/>
      <name val="Arial"/>
      <family val="2"/>
    </font>
    <font>
      <b/>
      <sz val="16"/>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1"/>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alignment vertical="top"/>
    </xf>
    <xf numFmtId="0" fontId="15" fillId="0" borderId="0">
      <alignment vertical="top"/>
    </xf>
  </cellStyleXfs>
  <cellXfs count="578">
    <xf numFmtId="0" fontId="0" fillId="0" borderId="0" xfId="0"/>
    <xf numFmtId="0" fontId="0" fillId="0" borderId="0" xfId="0" applyAlignment="1"/>
    <xf numFmtId="0" fontId="0" fillId="0" borderId="0" xfId="0" applyFill="1"/>
    <xf numFmtId="0" fontId="0" fillId="0" borderId="0" xfId="0" applyFill="1" applyBorder="1"/>
    <xf numFmtId="0" fontId="6" fillId="0" borderId="0" xfId="0" applyFont="1" applyFill="1" applyBorder="1" applyAlignment="1">
      <alignment vertical="center"/>
    </xf>
    <xf numFmtId="0" fontId="0" fillId="0" borderId="0" xfId="0" applyFill="1" applyBorder="1" applyAlignment="1">
      <alignment vertical="center"/>
    </xf>
    <xf numFmtId="0" fontId="6" fillId="2" borderId="15" xfId="0" applyFont="1" applyFill="1" applyBorder="1" applyAlignment="1">
      <alignment vertical="top" wrapText="1"/>
    </xf>
    <xf numFmtId="0" fontId="0" fillId="0" borderId="0" xfId="0" applyFill="1" applyAlignment="1">
      <alignment vertical="center"/>
    </xf>
    <xf numFmtId="0" fontId="0" fillId="4" borderId="12"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2" borderId="12" xfId="0" applyFont="1" applyFill="1" applyBorder="1" applyAlignment="1">
      <alignment vertical="center"/>
    </xf>
    <xf numFmtId="164" fontId="6" fillId="0" borderId="0" xfId="0" applyNumberFormat="1" applyFont="1" applyFill="1"/>
    <xf numFmtId="0" fontId="6"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left" vertical="top" wrapText="1"/>
    </xf>
    <xf numFmtId="0" fontId="0" fillId="0" borderId="12" xfId="0" applyFill="1" applyBorder="1" applyAlignment="1">
      <alignment horizontal="center" vertical="center"/>
    </xf>
    <xf numFmtId="165" fontId="0" fillId="0" borderId="12" xfId="0" applyNumberFormat="1" applyFill="1" applyBorder="1" applyAlignment="1">
      <alignment horizontal="center"/>
    </xf>
    <xf numFmtId="9" fontId="6" fillId="2" borderId="12" xfId="2" applyFont="1" applyFill="1" applyBorder="1" applyAlignment="1">
      <alignment horizontal="center" vertical="center"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6" fillId="0" borderId="7" xfId="0" applyFont="1" applyFill="1" applyBorder="1" applyAlignment="1">
      <alignment vertical="center" wrapText="1"/>
    </xf>
    <xf numFmtId="0" fontId="0" fillId="0" borderId="15" xfId="0" applyFill="1" applyBorder="1"/>
    <xf numFmtId="0" fontId="6" fillId="0" borderId="12" xfId="0" applyFont="1" applyFill="1" applyBorder="1" applyAlignment="1">
      <alignment horizontal="center" vertical="center"/>
    </xf>
    <xf numFmtId="0" fontId="0" fillId="0" borderId="12" xfId="0" applyFill="1" applyBorder="1"/>
    <xf numFmtId="0" fontId="10" fillId="0" borderId="12" xfId="0" applyFont="1" applyFill="1" applyBorder="1" applyAlignment="1">
      <alignment vertical="center" wrapText="1"/>
    </xf>
    <xf numFmtId="0" fontId="7" fillId="0" borderId="0" xfId="0" applyFont="1"/>
    <xf numFmtId="0" fontId="11" fillId="0" borderId="12" xfId="0" applyFont="1" applyBorder="1" applyAlignment="1">
      <alignment horizontal="center"/>
    </xf>
    <xf numFmtId="0" fontId="11" fillId="0" borderId="12" xfId="0" applyFont="1" applyBorder="1" applyAlignment="1">
      <alignment horizontal="center"/>
    </xf>
    <xf numFmtId="0" fontId="11" fillId="0" borderId="0" xfId="0" applyFont="1"/>
    <xf numFmtId="0" fontId="6" fillId="0" borderId="12" xfId="0" applyFont="1" applyBorder="1" applyAlignment="1">
      <alignment horizontal="left"/>
    </xf>
    <xf numFmtId="4" fontId="11" fillId="0" borderId="12" xfId="0" applyNumberFormat="1" applyFont="1" applyFill="1" applyBorder="1"/>
    <xf numFmtId="4" fontId="11" fillId="0" borderId="12" xfId="0" applyNumberFormat="1" applyFont="1" applyFill="1" applyBorder="1"/>
    <xf numFmtId="0" fontId="6" fillId="0" borderId="0" xfId="0" applyFont="1" applyFill="1"/>
    <xf numFmtId="0" fontId="11" fillId="0" borderId="0" xfId="0" applyFont="1" applyFill="1"/>
    <xf numFmtId="0" fontId="11" fillId="0" borderId="12" xfId="0" applyFont="1" applyBorder="1" applyAlignment="1">
      <alignment horizontal="left"/>
    </xf>
    <xf numFmtId="4" fontId="11" fillId="0" borderId="12" xfId="0" applyNumberFormat="1" applyFont="1" applyBorder="1"/>
    <xf numFmtId="0" fontId="11" fillId="0" borderId="12" xfId="0" applyFont="1" applyBorder="1"/>
    <xf numFmtId="0" fontId="6" fillId="2" borderId="1"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6" fillId="2" borderId="1"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vertical="top" wrapText="1"/>
    </xf>
    <xf numFmtId="0" fontId="6" fillId="2" borderId="6" xfId="0" applyFont="1" applyFill="1" applyBorder="1" applyAlignment="1">
      <alignment horizontal="left" vertical="center" wrapText="1"/>
    </xf>
    <xf numFmtId="0" fontId="6" fillId="2" borderId="10" xfId="0" applyFont="1" applyFill="1" applyBorder="1" applyAlignment="1">
      <alignment horizontal="center" vertical="center"/>
    </xf>
    <xf numFmtId="0" fontId="0" fillId="2" borderId="4" xfId="0" applyFill="1" applyBorder="1" applyAlignment="1">
      <alignment vertical="top" wrapText="1"/>
    </xf>
    <xf numFmtId="0" fontId="0" fillId="2" borderId="6" xfId="0" applyFill="1" applyBorder="1" applyAlignment="1">
      <alignment vertical="top" wrapText="1"/>
    </xf>
    <xf numFmtId="49" fontId="0" fillId="2" borderId="12" xfId="0" applyNumberFormat="1" applyFill="1" applyBorder="1" applyAlignment="1">
      <alignment horizontal="center" vertical="center" wrapText="1"/>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4" borderId="12" xfId="0" applyFill="1" applyBorder="1" applyAlignment="1">
      <alignment horizontal="center" vertical="center"/>
    </xf>
    <xf numFmtId="0" fontId="6" fillId="2" borderId="1" xfId="0" applyFont="1" applyFill="1" applyBorder="1" applyAlignment="1">
      <alignment vertical="center" wrapText="1"/>
    </xf>
    <xf numFmtId="0" fontId="0" fillId="2" borderId="7" xfId="0" applyFill="1" applyBorder="1" applyAlignment="1">
      <alignment vertical="center" wrapText="1"/>
    </xf>
    <xf numFmtId="0" fontId="7" fillId="2" borderId="12" xfId="0" applyFont="1" applyFill="1" applyBorder="1" applyAlignment="1">
      <alignment vertical="top" wrapText="1"/>
    </xf>
    <xf numFmtId="0" fontId="13" fillId="2" borderId="12" xfId="0" applyFont="1" applyFill="1" applyBorder="1" applyAlignment="1">
      <alignment vertical="top" wrapText="1"/>
    </xf>
    <xf numFmtId="0" fontId="6"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1" fillId="2" borderId="15" xfId="0" applyFont="1" applyFill="1" applyBorder="1" applyAlignment="1">
      <alignment horizontal="center" vertical="top" wrapText="1"/>
    </xf>
    <xf numFmtId="0" fontId="6" fillId="2" borderId="9" xfId="0" applyFont="1" applyFill="1" applyBorder="1" applyAlignment="1">
      <alignment vertical="top" wrapText="1"/>
    </xf>
    <xf numFmtId="0" fontId="0" fillId="4" borderId="10" xfId="0" applyFill="1" applyBorder="1" applyAlignment="1">
      <alignment horizontal="left" vertical="center"/>
    </xf>
    <xf numFmtId="0" fontId="6" fillId="2" borderId="10"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4" fontId="11" fillId="0" borderId="11" xfId="0" applyNumberFormat="1" applyFont="1" applyFill="1" applyBorder="1" applyAlignment="1">
      <alignment horizontal="center"/>
    </xf>
    <xf numFmtId="4" fontId="11" fillId="0" borderId="11" xfId="0" applyNumberFormat="1" applyFont="1" applyBorder="1" applyAlignment="1">
      <alignment horizontal="center"/>
    </xf>
    <xf numFmtId="0" fontId="11" fillId="7"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2" borderId="12" xfId="0" applyFill="1" applyBorder="1" applyAlignment="1">
      <alignment vertical="center" wrapText="1"/>
    </xf>
    <xf numFmtId="0" fontId="0" fillId="0" borderId="0" xfId="0" applyAlignment="1">
      <alignment horizont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6" fillId="12" borderId="1" xfId="0" applyFont="1" applyFill="1" applyBorder="1" applyAlignment="1">
      <alignment vertical="top" wrapText="1"/>
    </xf>
    <xf numFmtId="0" fontId="6" fillId="12" borderId="2" xfId="0" applyFont="1" applyFill="1" applyBorder="1" applyAlignment="1">
      <alignment vertical="center" wrapText="1"/>
    </xf>
    <xf numFmtId="0" fontId="0" fillId="12" borderId="3" xfId="0" applyFill="1" applyBorder="1" applyAlignment="1">
      <alignment vertical="center" wrapText="1"/>
    </xf>
    <xf numFmtId="0" fontId="6" fillId="12" borderId="6" xfId="0" applyFont="1" applyFill="1" applyBorder="1" applyAlignment="1">
      <alignment vertical="top" wrapText="1"/>
    </xf>
    <xf numFmtId="0" fontId="0" fillId="12" borderId="8" xfId="0" applyFill="1" applyBorder="1" applyAlignment="1">
      <alignment vertical="center" wrapText="1"/>
    </xf>
    <xf numFmtId="0" fontId="0" fillId="12" borderId="7" xfId="0" applyFill="1" applyBorder="1" applyAlignment="1">
      <alignment vertical="center" wrapText="1"/>
    </xf>
    <xf numFmtId="0" fontId="0" fillId="0" borderId="3" xfId="0" applyBorder="1"/>
    <xf numFmtId="0" fontId="0" fillId="0" borderId="0" xfId="0" applyAlignment="1">
      <alignment horizontal="center"/>
    </xf>
    <xf numFmtId="0" fontId="0" fillId="0" borderId="12" xfId="0" applyBorder="1"/>
    <xf numFmtId="0" fontId="0" fillId="0" borderId="9" xfId="0" applyBorder="1"/>
    <xf numFmtId="0" fontId="2" fillId="0" borderId="12" xfId="0" applyFont="1" applyBorder="1" applyAlignment="1">
      <alignment horizontal="center"/>
    </xf>
    <xf numFmtId="0" fontId="2" fillId="0" borderId="9" xfId="0" applyFont="1" applyBorder="1" applyAlignment="1">
      <alignment horizontal="center"/>
    </xf>
    <xf numFmtId="0" fontId="0" fillId="0" borderId="1" xfId="0" applyBorder="1"/>
    <xf numFmtId="0" fontId="0" fillId="0" borderId="6" xfId="0" applyBorder="1"/>
    <xf numFmtId="0" fontId="0" fillId="0" borderId="7" xfId="0" applyBorder="1"/>
    <xf numFmtId="0" fontId="0" fillId="0" borderId="13" xfId="0" applyBorder="1"/>
    <xf numFmtId="0" fontId="0" fillId="0" borderId="14" xfId="0" applyBorder="1"/>
    <xf numFmtId="0" fontId="0" fillId="0" borderId="15" xfId="0" applyBorder="1"/>
    <xf numFmtId="0" fontId="0" fillId="0" borderId="10" xfId="0" applyBorder="1"/>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2" xfId="0" applyFont="1" applyBorder="1"/>
    <xf numFmtId="4" fontId="11" fillId="0" borderId="11" xfId="0" applyNumberFormat="1" applyFont="1" applyBorder="1" applyAlignment="1">
      <alignment horizontal="center"/>
    </xf>
    <xf numFmtId="4" fontId="11" fillId="0" borderId="12" xfId="0" applyNumberFormat="1" applyFont="1" applyBorder="1"/>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6" fillId="2" borderId="1" xfId="0" applyFont="1" applyFill="1" applyBorder="1" applyAlignment="1">
      <alignment vertical="center" wrapText="1"/>
    </xf>
    <xf numFmtId="0" fontId="6" fillId="2" borderId="10" xfId="0" applyFont="1" applyFill="1" applyBorder="1" applyAlignment="1">
      <alignment horizontal="center" vertical="center"/>
    </xf>
    <xf numFmtId="0" fontId="9" fillId="6" borderId="2" xfId="0" applyFont="1" applyFill="1" applyBorder="1" applyAlignment="1">
      <alignment horizontal="center" vertical="center"/>
    </xf>
    <xf numFmtId="0" fontId="0" fillId="4" borderId="10" xfId="0" applyFill="1" applyBorder="1" applyAlignment="1">
      <alignment horizontal="left" vertic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2" xfId="0" applyFill="1" applyBorder="1" applyAlignment="1">
      <alignmen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0" fillId="0" borderId="0" xfId="0" applyAlignment="1">
      <alignment horizontal="center"/>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165" fontId="0" fillId="0" borderId="10" xfId="0" applyNumberFormat="1" applyFill="1" applyBorder="1" applyAlignment="1">
      <alignment horizontal="center"/>
    </xf>
    <xf numFmtId="9" fontId="6" fillId="2" borderId="11" xfId="2" applyFont="1" applyFill="1" applyBorder="1" applyAlignment="1">
      <alignment horizontal="center" vertical="center" wrapText="1"/>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0" fillId="0" borderId="15" xfId="0" applyFill="1" applyBorder="1" applyAlignment="1">
      <alignment horizontal="left"/>
    </xf>
    <xf numFmtId="0" fontId="0" fillId="0" borderId="6" xfId="0" applyFill="1" applyBorder="1" applyAlignment="1">
      <alignment horizontal="left"/>
    </xf>
    <xf numFmtId="0" fontId="0" fillId="0" borderId="8" xfId="0" applyFill="1" applyBorder="1" applyAlignment="1">
      <alignment horizontal="left"/>
    </xf>
    <xf numFmtId="0" fontId="0" fillId="0" borderId="7" xfId="0" applyFill="1" applyBorder="1" applyAlignment="1">
      <alignment horizontal="left"/>
    </xf>
    <xf numFmtId="166" fontId="0" fillId="0" borderId="6" xfId="0" applyNumberFormat="1" applyFill="1" applyBorder="1" applyAlignment="1">
      <alignment horizontal="center" vertical="center" wrapText="1"/>
    </xf>
    <xf numFmtId="166" fontId="0" fillId="0" borderId="8" xfId="0" applyNumberFormat="1" applyFill="1" applyBorder="1" applyAlignment="1">
      <alignment horizontal="center" vertical="center" wrapText="1"/>
    </xf>
    <xf numFmtId="166" fontId="0" fillId="0" borderId="7" xfId="0" applyNumberForma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0" xfId="0"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0" fillId="0" borderId="4" xfId="0"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0" fillId="2" borderId="12" xfId="0" applyFill="1" applyBorder="1" applyAlignment="1">
      <alignment vertical="center" wrapText="1"/>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10"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left"/>
    </xf>
    <xf numFmtId="4" fontId="11" fillId="0" borderId="11" xfId="0" applyNumberFormat="1" applyFont="1" applyBorder="1" applyAlignment="1">
      <alignment horizontal="center"/>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9" xfId="0" applyNumberFormat="1" applyFont="1" applyFill="1" applyBorder="1" applyAlignment="1">
      <alignment horizontal="left"/>
    </xf>
    <xf numFmtId="4" fontId="11" fillId="0" borderId="12" xfId="0" applyNumberFormat="1" applyFont="1" applyBorder="1"/>
    <xf numFmtId="0" fontId="0" fillId="2" borderId="12" xfId="0" applyFill="1" applyBorder="1" applyAlignment="1">
      <alignment vertical="center" wrapText="1"/>
    </xf>
    <xf numFmtId="166" fontId="0" fillId="0" borderId="9" xfId="0" applyNumberFormat="1" applyFill="1" applyBorder="1" applyAlignment="1">
      <alignment horizontal="center" vertical="center" wrapText="1"/>
    </xf>
    <xf numFmtId="0" fontId="0" fillId="2" borderId="12" xfId="0" applyFill="1" applyBorder="1" applyAlignment="1">
      <alignment vertical="center" wrapText="1"/>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0" fillId="0" borderId="12"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2" borderId="4" xfId="0" applyFont="1" applyFill="1" applyBorder="1" applyAlignment="1">
      <alignment horizontal="center"/>
    </xf>
    <xf numFmtId="0" fontId="6" fillId="2" borderId="0" xfId="0" applyFont="1"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6"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6"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6" fillId="2" borderId="13" xfId="0" applyFont="1" applyFill="1" applyBorder="1" applyAlignment="1">
      <alignment vertical="center" wrapText="1"/>
    </xf>
    <xf numFmtId="0" fontId="6" fillId="2" borderId="15" xfId="0" applyFont="1" applyFill="1" applyBorder="1" applyAlignment="1">
      <alignment vertical="center" wrapText="1"/>
    </xf>
    <xf numFmtId="0" fontId="6" fillId="2" borderId="9"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 fontId="6" fillId="2" borderId="1" xfId="0" applyNumberFormat="1" applyFont="1" applyFill="1" applyBorder="1" applyAlignment="1">
      <alignment vertical="center" wrapText="1"/>
    </xf>
    <xf numFmtId="4" fontId="0" fillId="2" borderId="2" xfId="0" applyNumberFormat="1" applyFill="1" applyBorder="1" applyAlignment="1">
      <alignment vertical="center" wrapText="1"/>
    </xf>
    <xf numFmtId="4" fontId="0" fillId="2" borderId="3"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8" xfId="0" applyNumberFormat="1" applyFill="1" applyBorder="1" applyAlignment="1">
      <alignment vertical="center" wrapText="1"/>
    </xf>
    <xf numFmtId="4" fontId="0" fillId="2" borderId="7" xfId="0" applyNumberFormat="1" applyFill="1" applyBorder="1" applyAlignment="1">
      <alignmen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4" fontId="11" fillId="0" borderId="12" xfId="0" applyNumberFormat="1" applyFont="1" applyFill="1" applyBorder="1" applyAlignment="1">
      <alignment horizontal="center"/>
    </xf>
    <xf numFmtId="4" fontId="11" fillId="0" borderId="12" xfId="0" applyNumberFormat="1" applyFont="1" applyFill="1"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6" fillId="12" borderId="1" xfId="0" applyFont="1" applyFill="1" applyBorder="1" applyAlignment="1">
      <alignment horizontal="center" vertical="top" wrapText="1"/>
    </xf>
    <xf numFmtId="0" fontId="6" fillId="12" borderId="2" xfId="0" applyFont="1" applyFill="1" applyBorder="1" applyAlignment="1">
      <alignment horizontal="center" vertical="top" wrapText="1"/>
    </xf>
    <xf numFmtId="0" fontId="6" fillId="12" borderId="3"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8" xfId="0" applyFont="1" applyFill="1" applyBorder="1" applyAlignment="1">
      <alignment horizontal="center" vertical="top" wrapText="1"/>
    </xf>
    <xf numFmtId="0" fontId="6" fillId="12" borderId="7" xfId="0" applyFont="1" applyFill="1" applyBorder="1" applyAlignment="1">
      <alignment horizontal="center" vertical="top" wrapText="1"/>
    </xf>
    <xf numFmtId="0" fontId="0" fillId="12" borderId="1"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7" xfId="0" applyFill="1" applyBorder="1" applyAlignment="1">
      <alignment horizontal="center" vertical="center" wrapText="1"/>
    </xf>
    <xf numFmtId="4" fontId="0" fillId="4" borderId="1" xfId="0" applyNumberFormat="1" applyFill="1" applyBorder="1" applyAlignment="1">
      <alignment horizontal="right" vertical="center" wrapText="1"/>
    </xf>
    <xf numFmtId="4" fontId="0" fillId="4" borderId="2" xfId="0" applyNumberFormat="1" applyFill="1" applyBorder="1" applyAlignment="1">
      <alignment horizontal="right" vertical="center" wrapText="1"/>
    </xf>
    <xf numFmtId="4" fontId="0" fillId="4" borderId="3" xfId="0" applyNumberFormat="1" applyFill="1" applyBorder="1" applyAlignment="1">
      <alignment horizontal="right" vertical="center" wrapText="1"/>
    </xf>
    <xf numFmtId="4" fontId="0" fillId="4" borderId="6" xfId="0" applyNumberFormat="1" applyFill="1" applyBorder="1" applyAlignment="1">
      <alignment horizontal="right" vertical="center" wrapText="1"/>
    </xf>
    <xf numFmtId="4" fontId="0" fillId="4" borderId="8" xfId="0" applyNumberFormat="1" applyFill="1" applyBorder="1" applyAlignment="1">
      <alignment horizontal="right" vertical="center" wrapText="1"/>
    </xf>
    <xf numFmtId="4" fontId="0" fillId="4" borderId="7"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8" xfId="0" applyNumberFormat="1" applyFill="1" applyBorder="1" applyAlignment="1">
      <alignment horizontal="right" vertical="center" wrapText="1"/>
    </xf>
    <xf numFmtId="4" fontId="0" fillId="2" borderId="7" xfId="0" applyNumberFormat="1" applyFill="1" applyBorder="1" applyAlignment="1">
      <alignment horizontal="righ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9" fontId="0" fillId="2" borderId="2" xfId="0" applyNumberFormat="1" applyFont="1" applyFill="1" applyBorder="1" applyAlignment="1">
      <alignment horizontal="center" vertical="center" wrapText="1"/>
    </xf>
    <xf numFmtId="9" fontId="0" fillId="2" borderId="3" xfId="0" applyNumberFormat="1" applyFont="1" applyFill="1" applyBorder="1" applyAlignment="1">
      <alignment horizontal="center" vertical="center" wrapText="1"/>
    </xf>
    <xf numFmtId="9" fontId="0" fillId="2" borderId="8" xfId="0" applyNumberFormat="1" applyFont="1" applyFill="1" applyBorder="1" applyAlignment="1">
      <alignment horizontal="center" vertical="center" wrapText="1"/>
    </xf>
    <xf numFmtId="9" fontId="0" fillId="2" borderId="7" xfId="0" applyNumberFormat="1" applyFont="1" applyFill="1" applyBorder="1" applyAlignment="1">
      <alignment horizontal="center" vertical="center" wrapText="1"/>
    </xf>
    <xf numFmtId="9" fontId="0" fillId="2" borderId="13"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9" fontId="6" fillId="2" borderId="13" xfId="2" applyFont="1" applyFill="1" applyBorder="1" applyAlignment="1">
      <alignment horizontal="center" vertical="center" wrapText="1"/>
    </xf>
    <xf numFmtId="9" fontId="6" fillId="2" borderId="15" xfId="2" applyFont="1" applyFill="1" applyBorder="1" applyAlignment="1">
      <alignment horizontal="center" vertical="center" wrapText="1"/>
    </xf>
    <xf numFmtId="4" fontId="6" fillId="2" borderId="13" xfId="2" applyNumberFormat="1" applyFont="1" applyFill="1" applyBorder="1" applyAlignment="1">
      <alignment horizontal="right" vertical="center" wrapText="1"/>
    </xf>
    <xf numFmtId="4" fontId="6" fillId="2" borderId="15" xfId="2" applyNumberFormat="1" applyFont="1" applyFill="1" applyBorder="1" applyAlignment="1">
      <alignment horizontal="right" vertical="center" wrapText="1"/>
    </xf>
    <xf numFmtId="44" fontId="0" fillId="2" borderId="1" xfId="1" applyFont="1" applyFill="1" applyBorder="1" applyAlignment="1">
      <alignment vertical="center" wrapText="1"/>
    </xf>
    <xf numFmtId="44" fontId="0" fillId="2" borderId="2" xfId="1" applyFont="1" applyFill="1" applyBorder="1" applyAlignment="1">
      <alignment vertical="center" wrapText="1"/>
    </xf>
    <xf numFmtId="44" fontId="0" fillId="2" borderId="3" xfId="1" applyFont="1" applyFill="1" applyBorder="1" applyAlignment="1">
      <alignment vertical="center" wrapText="1"/>
    </xf>
    <xf numFmtId="44" fontId="0" fillId="2" borderId="6" xfId="1" applyFont="1" applyFill="1" applyBorder="1" applyAlignment="1">
      <alignment vertical="center" wrapText="1"/>
    </xf>
    <xf numFmtId="44" fontId="0" fillId="2" borderId="8" xfId="1" applyFont="1" applyFill="1" applyBorder="1" applyAlignment="1">
      <alignment vertical="center" wrapText="1"/>
    </xf>
    <xf numFmtId="44" fontId="0" fillId="2" borderId="7" xfId="1" applyFont="1" applyFill="1" applyBorder="1" applyAlignment="1">
      <alignment vertical="center" wrapText="1"/>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8"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2" borderId="9" xfId="0" applyFill="1" applyBorder="1" applyAlignment="1">
      <alignment horizontal="center" vertical="center"/>
    </xf>
    <xf numFmtId="0" fontId="6"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9" xfId="0" applyFill="1" applyBorder="1" applyAlignment="1">
      <alignment horizontal="left" vertical="center"/>
    </xf>
    <xf numFmtId="0" fontId="6"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12" fillId="2" borderId="6" xfId="0" applyFont="1" applyFill="1" applyBorder="1" applyAlignment="1">
      <alignment horizontal="center" vertical="top" wrapText="1"/>
    </xf>
    <xf numFmtId="0" fontId="12" fillId="2" borderId="8" xfId="0" applyFont="1" applyFill="1" applyBorder="1" applyAlignment="1">
      <alignment horizontal="center" vertical="top" wrapText="1"/>
    </xf>
    <xf numFmtId="0" fontId="6" fillId="2" borderId="10" xfId="0" applyFont="1" applyFill="1" applyBorder="1" applyAlignment="1">
      <alignment horizontal="center" vertical="center"/>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2" xfId="0" applyFill="1" applyBorder="1" applyAlignment="1">
      <alignment horizontal="center" vertical="center" wrapText="1"/>
    </xf>
    <xf numFmtId="0" fontId="0" fillId="7" borderId="8" xfId="0" applyFill="1" applyBorder="1" applyAlignment="1">
      <alignment horizontal="center" vertical="center" wrapText="1"/>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1" xfId="0" applyNumberFormat="1" applyFont="1" applyFill="1" applyBorder="1" applyAlignment="1">
      <alignment horizontal="left"/>
    </xf>
    <xf numFmtId="0" fontId="11" fillId="2" borderId="1"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49" fontId="6" fillId="4" borderId="9"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49" fontId="0" fillId="4" borderId="10" xfId="0" applyNumberForma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10" fillId="8" borderId="9"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6" fillId="2" borderId="1" xfId="0" applyFont="1" applyFill="1" applyBorder="1" applyAlignment="1">
      <alignment vertical="center" wrapText="1"/>
    </xf>
    <xf numFmtId="0" fontId="0" fillId="2" borderId="4" xfId="0" applyFill="1" applyBorder="1" applyAlignment="1">
      <alignment vertical="center" wrapText="1"/>
    </xf>
    <xf numFmtId="0" fontId="0" fillId="2" borderId="6" xfId="0" applyFill="1" applyBorder="1" applyAlignment="1">
      <alignment vertical="center" wrapText="1"/>
    </xf>
    <xf numFmtId="0" fontId="0" fillId="7" borderId="0" xfId="0" applyFill="1" applyBorder="1" applyAlignment="1">
      <alignment horizontal="center"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6" borderId="9"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6" fillId="2" borderId="9" xfId="0" applyFont="1" applyFill="1" applyBorder="1" applyAlignment="1">
      <alignment vertical="center" wrapText="1"/>
    </xf>
    <xf numFmtId="0" fontId="0" fillId="2" borderId="9" xfId="0" applyFill="1" applyBorder="1" applyAlignment="1">
      <alignment vertical="center"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4" fontId="0" fillId="11" borderId="1" xfId="0" applyNumberFormat="1" applyFill="1" applyBorder="1" applyAlignment="1">
      <alignment horizontal="right" vertical="center" wrapText="1"/>
    </xf>
    <xf numFmtId="4" fontId="0" fillId="11" borderId="2" xfId="0" applyNumberFormat="1" applyFill="1" applyBorder="1" applyAlignment="1">
      <alignment horizontal="right" vertical="center" wrapText="1"/>
    </xf>
    <xf numFmtId="4" fontId="0" fillId="11" borderId="3"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8" xfId="0" applyNumberFormat="1" applyFill="1" applyBorder="1" applyAlignment="1">
      <alignment horizontal="right" vertical="center" wrapText="1"/>
    </xf>
    <xf numFmtId="4" fontId="0" fillId="11" borderId="7" xfId="0" applyNumberFormat="1" applyFill="1" applyBorder="1" applyAlignment="1">
      <alignment horizontal="right"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0" fontId="0" fillId="9" borderId="9" xfId="0" applyFill="1" applyBorder="1" applyAlignment="1">
      <alignment horizontal="center"/>
    </xf>
    <xf numFmtId="0" fontId="0" fillId="9" borderId="10" xfId="0" applyFill="1" applyBorder="1" applyAlignment="1">
      <alignment horizontal="center"/>
    </xf>
    <xf numFmtId="0" fontId="0" fillId="9" borderId="8" xfId="0" applyFill="1" applyBorder="1" applyAlignment="1">
      <alignment horizontal="center"/>
    </xf>
    <xf numFmtId="0" fontId="0" fillId="9" borderId="11" xfId="0" applyFill="1" applyBorder="1" applyAlignment="1">
      <alignment horizont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4" borderId="2" xfId="0" applyFill="1" applyBorder="1" applyAlignment="1">
      <alignment horizontal="right" vertical="center" wrapText="1"/>
    </xf>
    <xf numFmtId="0" fontId="0" fillId="4" borderId="3" xfId="0" applyFill="1" applyBorder="1" applyAlignment="1">
      <alignment horizontal="right" vertical="center" wrapText="1"/>
    </xf>
    <xf numFmtId="0" fontId="0" fillId="4" borderId="6" xfId="0" applyFill="1" applyBorder="1" applyAlignment="1">
      <alignment horizontal="right" vertical="center" wrapText="1"/>
    </xf>
    <xf numFmtId="0" fontId="0" fillId="4" borderId="8" xfId="0" applyFill="1" applyBorder="1" applyAlignment="1">
      <alignment horizontal="right" vertical="center" wrapText="1"/>
    </xf>
    <xf numFmtId="0" fontId="0" fillId="4" borderId="7" xfId="0" applyFill="1" applyBorder="1" applyAlignment="1">
      <alignment horizontal="right" vertical="center" wrapText="1"/>
    </xf>
    <xf numFmtId="4" fontId="0" fillId="2" borderId="1" xfId="0" applyNumberFormat="1" applyFill="1" applyBorder="1" applyAlignment="1">
      <alignment horizontal="center" vertical="center" wrapText="1"/>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6"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wrapText="1"/>
    </xf>
    <xf numFmtId="0" fontId="0" fillId="7" borderId="12" xfId="0" applyFill="1" applyBorder="1" applyAlignment="1">
      <alignment horizontal="center" wrapText="1"/>
    </xf>
    <xf numFmtId="0" fontId="6" fillId="0" borderId="12" xfId="0" applyFont="1" applyFill="1" applyBorder="1" applyAlignment="1">
      <alignment horizontal="left" vertical="top"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applyAlignment="1">
      <alignment horizontal="center"/>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12" xfId="0" applyFont="1" applyBorder="1" applyAlignment="1">
      <alignment horizontal="center"/>
    </xf>
    <xf numFmtId="0" fontId="11" fillId="0" borderId="12" xfId="0" applyFont="1" applyBorder="1"/>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4" fontId="11" fillId="0" borderId="9" xfId="0" applyNumberFormat="1" applyFont="1" applyBorder="1" applyAlignment="1">
      <alignment horizontal="center" wrapText="1"/>
    </xf>
    <xf numFmtId="4" fontId="11" fillId="0" borderId="10" xfId="0" applyNumberFormat="1" applyFont="1" applyBorder="1" applyAlignment="1">
      <alignment horizontal="center" wrapText="1"/>
    </xf>
    <xf numFmtId="4" fontId="11" fillId="0" borderId="11" xfId="0" applyNumberFormat="1" applyFont="1" applyBorder="1" applyAlignment="1">
      <alignment horizontal="center" wrapText="1"/>
    </xf>
    <xf numFmtId="4" fontId="11" fillId="0" borderId="12" xfId="0" applyNumberFormat="1" applyFont="1" applyBorder="1" applyAlignment="1">
      <alignment horizontal="center"/>
    </xf>
    <xf numFmtId="4" fontId="11" fillId="0" borderId="12" xfId="0" applyNumberFormat="1" applyFont="1" applyBorder="1"/>
    <xf numFmtId="0" fontId="0" fillId="0" borderId="13" xfId="0" applyFill="1" applyBorder="1" applyAlignment="1">
      <alignment horizontal="left"/>
    </xf>
    <xf numFmtId="0" fontId="0" fillId="0" borderId="9"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0" borderId="9"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 xfId="0" applyFill="1" applyBorder="1" applyAlignment="1">
      <alignment horizontal="left"/>
    </xf>
    <xf numFmtId="0" fontId="0" fillId="0" borderId="2" xfId="0" applyFill="1" applyBorder="1" applyAlignment="1">
      <alignment horizontal="left"/>
    </xf>
    <xf numFmtId="0" fontId="0" fillId="0" borderId="3" xfId="0" applyFill="1" applyBorder="1" applyAlignment="1">
      <alignment horizontal="left"/>
    </xf>
    <xf numFmtId="0" fontId="0" fillId="0" borderId="15" xfId="0" applyFill="1" applyBorder="1" applyAlignment="1">
      <alignment horizontal="left"/>
    </xf>
    <xf numFmtId="4" fontId="0" fillId="11" borderId="1" xfId="0" applyNumberFormat="1" applyFill="1" applyBorder="1" applyAlignment="1">
      <alignment horizontal="center" vertical="center" wrapText="1"/>
    </xf>
    <xf numFmtId="4" fontId="0" fillId="11" borderId="2" xfId="0" applyNumberFormat="1" applyFill="1" applyBorder="1" applyAlignment="1">
      <alignment horizontal="center" vertical="center" wrapText="1"/>
    </xf>
    <xf numFmtId="4" fontId="0" fillId="11" borderId="3" xfId="0" applyNumberFormat="1" applyFill="1" applyBorder="1" applyAlignment="1">
      <alignment horizontal="center" vertical="center" wrapText="1"/>
    </xf>
    <xf numFmtId="4" fontId="0" fillId="11" borderId="6" xfId="0" applyNumberFormat="1" applyFill="1" applyBorder="1" applyAlignment="1">
      <alignment horizontal="center" vertical="center" wrapText="1"/>
    </xf>
    <xf numFmtId="4" fontId="0" fillId="11" borderId="8" xfId="0" applyNumberFormat="1" applyFill="1" applyBorder="1" applyAlignment="1">
      <alignment horizontal="center" vertical="center" wrapText="1"/>
    </xf>
    <xf numFmtId="4" fontId="0" fillId="11" borderId="7" xfId="0" applyNumberFormat="1" applyFill="1" applyBorder="1" applyAlignment="1">
      <alignment horizontal="center" vertical="center" wrapText="1"/>
    </xf>
    <xf numFmtId="4" fontId="0" fillId="2" borderId="2"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4" fontId="0" fillId="4" borderId="1"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3" xfId="0" applyNumberFormat="1" applyFill="1" applyBorder="1" applyAlignment="1">
      <alignment horizontal="center" vertical="center" wrapText="1"/>
    </xf>
    <xf numFmtId="4" fontId="0" fillId="4" borderId="6"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7"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2" borderId="2" xfId="0" applyNumberFormat="1" applyFill="1" applyBorder="1" applyAlignment="1">
      <alignment horizontal="center" vertical="center" wrapText="1"/>
    </xf>
    <xf numFmtId="3" fontId="0" fillId="2" borderId="3" xfId="0" applyNumberFormat="1" applyFill="1" applyBorder="1" applyAlignment="1">
      <alignment horizontal="center" vertical="center" wrapText="1"/>
    </xf>
    <xf numFmtId="3" fontId="0" fillId="2" borderId="6"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3" fontId="0" fillId="2" borderId="7"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3" fontId="0" fillId="4" borderId="2" xfId="0" applyNumberFormat="1" applyFill="1" applyBorder="1" applyAlignment="1">
      <alignment horizontal="center" vertical="center" wrapText="1"/>
    </xf>
    <xf numFmtId="3" fontId="0" fillId="4" borderId="3" xfId="0" applyNumberFormat="1" applyFill="1" applyBorder="1" applyAlignment="1">
      <alignment horizontal="center" vertical="center" wrapText="1"/>
    </xf>
    <xf numFmtId="3" fontId="0" fillId="4" borderId="6" xfId="0" applyNumberFormat="1" applyFill="1" applyBorder="1" applyAlignment="1">
      <alignment horizontal="center" vertical="center" wrapText="1"/>
    </xf>
    <xf numFmtId="3" fontId="0" fillId="4" borderId="8" xfId="0" applyNumberFormat="1" applyFill="1" applyBorder="1" applyAlignment="1">
      <alignment horizontal="center" vertical="center" wrapText="1"/>
    </xf>
    <xf numFmtId="3" fontId="0" fillId="4" borderId="7" xfId="0" applyNumberFormat="1" applyFill="1" applyBorder="1" applyAlignment="1">
      <alignment horizontal="center" vertical="center" wrapText="1"/>
    </xf>
    <xf numFmtId="3" fontId="0" fillId="11" borderId="1" xfId="0" applyNumberFormat="1" applyFill="1" applyBorder="1" applyAlignment="1">
      <alignment horizontal="center" vertical="center" wrapText="1"/>
    </xf>
    <xf numFmtId="3" fontId="0" fillId="11" borderId="2" xfId="0" applyNumberFormat="1" applyFill="1" applyBorder="1" applyAlignment="1">
      <alignment horizontal="center" vertical="center" wrapText="1"/>
    </xf>
    <xf numFmtId="3" fontId="0" fillId="11" borderId="3" xfId="0" applyNumberFormat="1" applyFill="1" applyBorder="1" applyAlignment="1">
      <alignment horizontal="center" vertical="center" wrapText="1"/>
    </xf>
    <xf numFmtId="3" fontId="0" fillId="11" borderId="6" xfId="0" applyNumberFormat="1" applyFill="1" applyBorder="1" applyAlignment="1">
      <alignment horizontal="center" vertical="center" wrapText="1"/>
    </xf>
    <xf numFmtId="3" fontId="0" fillId="11" borderId="8" xfId="0" applyNumberFormat="1" applyFill="1" applyBorder="1" applyAlignment="1">
      <alignment horizontal="center" vertical="center" wrapText="1"/>
    </xf>
    <xf numFmtId="3" fontId="0" fillId="11" borderId="7" xfId="0" applyNumberFormat="1"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7"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0" fontId="6" fillId="2" borderId="12" xfId="0" applyFont="1" applyFill="1" applyBorder="1" applyAlignment="1">
      <alignment vertical="center" wrapText="1"/>
    </xf>
    <xf numFmtId="0" fontId="0" fillId="2" borderId="12" xfId="0" applyFill="1" applyBorder="1" applyAlignment="1">
      <alignment vertical="center" wrapText="1"/>
    </xf>
    <xf numFmtId="0" fontId="6"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7" fillId="7" borderId="9"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166" fontId="0" fillId="0" borderId="12" xfId="0" applyNumberFormat="1" applyFill="1" applyBorder="1" applyAlignment="1">
      <alignment horizontal="center" vertical="center" wrapText="1"/>
    </xf>
    <xf numFmtId="0" fontId="0" fillId="0" borderId="12" xfId="0" applyFill="1" applyBorder="1" applyAlignment="1">
      <alignment horizontal="center" vertical="center" wrapText="1"/>
    </xf>
    <xf numFmtId="0" fontId="10" fillId="0" borderId="12" xfId="0" applyFont="1" applyFill="1" applyBorder="1" applyAlignment="1">
      <alignment horizontal="center" vertical="center" wrapText="1"/>
    </xf>
    <xf numFmtId="0" fontId="2" fillId="0" borderId="9" xfId="0" applyFont="1" applyBorder="1" applyAlignment="1">
      <alignment horizontal="center"/>
    </xf>
    <xf numFmtId="0" fontId="2" fillId="0" borderId="11" xfId="0" applyFont="1" applyBorder="1" applyAlignment="1">
      <alignment horizontal="center"/>
    </xf>
    <xf numFmtId="0" fontId="16" fillId="0" borderId="0" xfId="0" applyFont="1" applyAlignment="1">
      <alignment horizontal="center"/>
    </xf>
    <xf numFmtId="0" fontId="0" fillId="0" borderId="0" xfId="0" applyAlignment="1">
      <alignment horizontal="center"/>
    </xf>
    <xf numFmtId="0" fontId="2" fillId="0" borderId="10" xfId="0" applyFont="1" applyBorder="1" applyAlignment="1">
      <alignment horizontal="center"/>
    </xf>
    <xf numFmtId="9" fontId="0" fillId="0" borderId="13" xfId="0" applyNumberFormat="1" applyBorder="1" applyAlignment="1">
      <alignment horizontal="center" vertical="center"/>
    </xf>
    <xf numFmtId="9" fontId="0" fillId="0" borderId="15"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9" fontId="2" fillId="0" borderId="13" xfId="0" applyNumberFormat="1" applyFont="1" applyBorder="1" applyAlignment="1">
      <alignment horizontal="center" vertical="center"/>
    </xf>
    <xf numFmtId="9" fontId="2" fillId="0" borderId="14" xfId="0" applyNumberFormat="1" applyFont="1" applyBorder="1" applyAlignment="1">
      <alignment horizontal="center" vertical="center"/>
    </xf>
    <xf numFmtId="9" fontId="2" fillId="0" borderId="15" xfId="0" applyNumberFormat="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 fontId="0" fillId="0" borderId="0" xfId="0" applyNumberFormat="1"/>
  </cellXfs>
  <cellStyles count="5">
    <cellStyle name="Moneda" xfId="1" builtinId="4"/>
    <cellStyle name="Normal" xfId="0" builtinId="0"/>
    <cellStyle name="Normal 2 2" xfId="3"/>
    <cellStyle name="Normal 4"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71</xdr:row>
      <xdr:rowOff>0</xdr:rowOff>
    </xdr:from>
    <xdr:to>
      <xdr:col>25</xdr:col>
      <xdr:colOff>476250</xdr:colOff>
      <xdr:row>71</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228600</xdr:colOff>
      <xdr:row>128</xdr:row>
      <xdr:rowOff>0</xdr:rowOff>
    </xdr:from>
    <xdr:to>
      <xdr:col>25</xdr:col>
      <xdr:colOff>476250</xdr:colOff>
      <xdr:row>128</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6"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8"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9"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4"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5"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6"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7"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0"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1"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2"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3"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6"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7"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228600</xdr:colOff>
      <xdr:row>132</xdr:row>
      <xdr:rowOff>0</xdr:rowOff>
    </xdr:from>
    <xdr:to>
      <xdr:col>25</xdr:col>
      <xdr:colOff>476250</xdr:colOff>
      <xdr:row>132</xdr:row>
      <xdr:rowOff>0</xdr:rowOff>
    </xdr:to>
    <xdr:sp macro="" textlink="">
      <xdr:nvSpPr>
        <xdr:cNvPr id="2"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3"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4"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5"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8"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0"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1"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88</xdr:row>
      <xdr:rowOff>144780</xdr:rowOff>
    </xdr:from>
    <xdr:to>
      <xdr:col>25</xdr:col>
      <xdr:colOff>299357</xdr:colOff>
      <xdr:row>88</xdr:row>
      <xdr:rowOff>190499</xdr:rowOff>
    </xdr:to>
    <xdr:sp macro="" textlink="">
      <xdr:nvSpPr>
        <xdr:cNvPr id="13" name="Text Box 32"/>
        <xdr:cNvSpPr txBox="1">
          <a:spLocks noChangeArrowheads="1"/>
        </xdr:cNvSpPr>
      </xdr:nvSpPr>
      <xdr:spPr bwMode="auto">
        <a:xfrm flipV="1">
          <a:off x="18179143" y="177660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503465" y="68036"/>
          <a:ext cx="1447800" cy="1447800"/>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8790215" y="95250"/>
          <a:ext cx="2114550" cy="1381125"/>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7"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8"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1"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2"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101</xdr:row>
      <xdr:rowOff>0</xdr:rowOff>
    </xdr:from>
    <xdr:to>
      <xdr:col>25</xdr:col>
      <xdr:colOff>476250</xdr:colOff>
      <xdr:row>101</xdr:row>
      <xdr:rowOff>0</xdr:rowOff>
    </xdr:to>
    <xdr:sp macro="" textlink="">
      <xdr:nvSpPr>
        <xdr:cNvPr id="35"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101</xdr:row>
      <xdr:rowOff>0</xdr:rowOff>
    </xdr:from>
    <xdr:to>
      <xdr:col>25</xdr:col>
      <xdr:colOff>476250</xdr:colOff>
      <xdr:row>101</xdr:row>
      <xdr:rowOff>0</xdr:rowOff>
    </xdr:to>
    <xdr:sp macro="" textlink="">
      <xdr:nvSpPr>
        <xdr:cNvPr id="36"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3"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4"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47"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48"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7905750" y="85725"/>
          <a:ext cx="2114550"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132"/>
  <sheetViews>
    <sheetView showGridLines="0" zoomScale="70" zoomScaleNormal="70" zoomScalePageLayoutView="70" workbookViewId="0">
      <selection activeCell="W63" sqref="W63:Y64"/>
    </sheetView>
  </sheetViews>
  <sheetFormatPr baseColWidth="10" defaultRowHeight="15" x14ac:dyDescent="0.25"/>
  <cols>
    <col min="2" max="2" width="13" customWidth="1"/>
    <col min="3" max="3" width="26.28515625" customWidth="1"/>
    <col min="4" max="4" width="5.7109375" customWidth="1"/>
    <col min="5" max="5" width="25.7109375" customWidth="1"/>
    <col min="6" max="6" width="12.85546875" bestFit="1"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3.140625" customWidth="1"/>
    <col min="24" max="24" width="6.85546875" customWidth="1"/>
    <col min="25" max="25" width="10" customWidth="1"/>
    <col min="26" max="26" width="15" customWidth="1"/>
    <col min="27" max="27" width="4" customWidth="1"/>
  </cols>
  <sheetData>
    <row r="1" spans="2:40" x14ac:dyDescent="0.25">
      <c r="B1" s="246"/>
      <c r="C1" s="247"/>
      <c r="D1" s="247"/>
      <c r="E1" s="247"/>
      <c r="F1" s="247"/>
      <c r="G1" s="247"/>
      <c r="H1" s="247"/>
      <c r="I1" s="247"/>
      <c r="J1" s="247"/>
      <c r="K1" s="247"/>
      <c r="L1" s="247"/>
      <c r="M1" s="247"/>
      <c r="N1" s="247"/>
      <c r="O1" s="247"/>
      <c r="P1" s="247"/>
      <c r="Q1" s="247"/>
      <c r="R1" s="247"/>
      <c r="S1" s="247"/>
      <c r="T1" s="247"/>
      <c r="U1" s="247"/>
      <c r="V1" s="247"/>
      <c r="W1" s="247"/>
      <c r="X1" s="247"/>
      <c r="Y1" s="247"/>
      <c r="Z1" s="248"/>
    </row>
    <row r="2" spans="2:40" ht="23.25" x14ac:dyDescent="0.35">
      <c r="B2" s="249" t="s">
        <v>49</v>
      </c>
      <c r="C2" s="250"/>
      <c r="D2" s="250"/>
      <c r="E2" s="250"/>
      <c r="F2" s="250"/>
      <c r="G2" s="250"/>
      <c r="H2" s="250"/>
      <c r="I2" s="250"/>
      <c r="J2" s="250"/>
      <c r="K2" s="250"/>
      <c r="L2" s="250"/>
      <c r="M2" s="250"/>
      <c r="N2" s="250"/>
      <c r="O2" s="250"/>
      <c r="P2" s="250"/>
      <c r="Q2" s="250"/>
      <c r="R2" s="250"/>
      <c r="S2" s="250"/>
      <c r="T2" s="250"/>
      <c r="U2" s="250"/>
      <c r="V2" s="250"/>
      <c r="W2" s="250"/>
      <c r="X2" s="250"/>
      <c r="Y2" s="250"/>
      <c r="Z2" s="251"/>
    </row>
    <row r="3" spans="2:40" ht="20.25" customHeight="1" x14ac:dyDescent="0.3">
      <c r="B3" s="252" t="s">
        <v>209</v>
      </c>
      <c r="C3" s="253"/>
      <c r="D3" s="253"/>
      <c r="E3" s="253"/>
      <c r="F3" s="253"/>
      <c r="G3" s="253"/>
      <c r="H3" s="253"/>
      <c r="I3" s="253"/>
      <c r="J3" s="253"/>
      <c r="K3" s="253"/>
      <c r="L3" s="253"/>
      <c r="M3" s="253"/>
      <c r="N3" s="253"/>
      <c r="O3" s="253"/>
      <c r="P3" s="253"/>
      <c r="Q3" s="253"/>
      <c r="R3" s="253"/>
      <c r="S3" s="253"/>
      <c r="T3" s="253"/>
      <c r="U3" s="253"/>
      <c r="V3" s="253"/>
      <c r="W3" s="253"/>
      <c r="X3" s="253"/>
      <c r="Y3" s="253"/>
      <c r="Z3" s="254"/>
      <c r="AB3" s="1"/>
    </row>
    <row r="4" spans="2:40" ht="20.25" customHeight="1" x14ac:dyDescent="0.25">
      <c r="B4" s="200" t="s">
        <v>210</v>
      </c>
      <c r="C4" s="201"/>
      <c r="D4" s="201"/>
      <c r="E4" s="201"/>
      <c r="F4" s="201"/>
      <c r="G4" s="201"/>
      <c r="H4" s="201"/>
      <c r="I4" s="201"/>
      <c r="J4" s="201"/>
      <c r="K4" s="201"/>
      <c r="L4" s="201"/>
      <c r="M4" s="201"/>
      <c r="N4" s="201"/>
      <c r="O4" s="201"/>
      <c r="P4" s="201"/>
      <c r="Q4" s="201"/>
      <c r="R4" s="201"/>
      <c r="S4" s="201"/>
      <c r="T4" s="201"/>
      <c r="U4" s="201"/>
      <c r="V4" s="201"/>
      <c r="W4" s="201"/>
      <c r="X4" s="201"/>
      <c r="Y4" s="201"/>
      <c r="Z4" s="202"/>
      <c r="AB4" s="1"/>
    </row>
    <row r="5" spans="2:40" ht="18" customHeight="1" x14ac:dyDescent="0.25">
      <c r="B5" s="200" t="s">
        <v>262</v>
      </c>
      <c r="C5" s="201"/>
      <c r="D5" s="201"/>
      <c r="E5" s="201"/>
      <c r="F5" s="201"/>
      <c r="G5" s="201"/>
      <c r="H5" s="201"/>
      <c r="I5" s="201"/>
      <c r="J5" s="201"/>
      <c r="K5" s="201"/>
      <c r="L5" s="201"/>
      <c r="M5" s="201"/>
      <c r="N5" s="201"/>
      <c r="O5" s="201"/>
      <c r="P5" s="201"/>
      <c r="Q5" s="201"/>
      <c r="R5" s="201"/>
      <c r="S5" s="201"/>
      <c r="T5" s="201"/>
      <c r="U5" s="201"/>
      <c r="V5" s="201"/>
      <c r="W5" s="201"/>
      <c r="X5" s="201"/>
      <c r="Y5" s="201"/>
      <c r="Z5" s="202"/>
      <c r="AB5" s="1"/>
    </row>
    <row r="6" spans="2:40" ht="15" customHeight="1" x14ac:dyDescent="0.25">
      <c r="B6" s="210"/>
      <c r="C6" s="211"/>
      <c r="D6" s="211"/>
      <c r="E6" s="211"/>
      <c r="F6" s="212"/>
      <c r="G6" s="212"/>
      <c r="H6" s="212"/>
      <c r="I6" s="212"/>
      <c r="J6" s="212"/>
      <c r="K6" s="212"/>
      <c r="L6" s="212"/>
      <c r="M6" s="212"/>
      <c r="N6" s="212"/>
      <c r="O6" s="212"/>
      <c r="P6" s="212"/>
      <c r="Q6" s="212"/>
      <c r="R6" s="212"/>
      <c r="S6" s="212"/>
      <c r="T6" s="212"/>
      <c r="U6" s="212"/>
      <c r="V6" s="212"/>
      <c r="W6" s="212"/>
      <c r="X6" s="212"/>
      <c r="Y6" s="212"/>
      <c r="Z6" s="213"/>
    </row>
    <row r="7" spans="2:40" ht="15" customHeight="1" x14ac:dyDescent="0.25">
      <c r="B7" s="214"/>
      <c r="C7" s="212"/>
      <c r="D7" s="212"/>
      <c r="E7" s="212"/>
      <c r="F7" s="212"/>
      <c r="G7" s="212"/>
      <c r="H7" s="212"/>
      <c r="I7" s="212"/>
      <c r="J7" s="212"/>
      <c r="K7" s="212"/>
      <c r="L7" s="212"/>
      <c r="M7" s="212"/>
      <c r="N7" s="212"/>
      <c r="O7" s="212"/>
      <c r="P7" s="212"/>
      <c r="Q7" s="212"/>
      <c r="R7" s="212"/>
      <c r="S7" s="212"/>
      <c r="T7" s="212"/>
      <c r="U7" s="212"/>
      <c r="V7" s="212"/>
      <c r="W7" s="212"/>
      <c r="X7" s="212"/>
      <c r="Y7" s="212"/>
      <c r="Z7" s="213"/>
    </row>
    <row r="8" spans="2:40" ht="6.75" customHeight="1" x14ac:dyDescent="0.25">
      <c r="B8" s="214"/>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2:40" x14ac:dyDescent="0.25">
      <c r="B9" s="215"/>
      <c r="C9" s="216"/>
      <c r="D9" s="216"/>
      <c r="E9" s="216"/>
      <c r="F9" s="216"/>
      <c r="G9" s="216"/>
      <c r="H9" s="216"/>
      <c r="I9" s="216"/>
      <c r="J9" s="216"/>
      <c r="K9" s="216"/>
      <c r="L9" s="216"/>
      <c r="M9" s="216"/>
      <c r="N9" s="216"/>
      <c r="O9" s="216"/>
      <c r="P9" s="216"/>
      <c r="Q9" s="216"/>
      <c r="R9" s="216"/>
      <c r="S9" s="216"/>
      <c r="T9" s="216"/>
      <c r="U9" s="216"/>
      <c r="V9" s="216"/>
      <c r="W9" s="216"/>
      <c r="X9" s="216"/>
      <c r="Y9" s="216"/>
      <c r="Z9" s="217"/>
    </row>
    <row r="10" spans="2:40" s="2" customFormat="1" ht="12" customHeight="1" x14ac:dyDescent="0.25">
      <c r="B10" s="218" t="s">
        <v>0</v>
      </c>
      <c r="C10" s="138"/>
      <c r="D10" s="138"/>
      <c r="E10" s="138"/>
      <c r="F10" s="220" t="s">
        <v>211</v>
      </c>
      <c r="G10" s="221"/>
      <c r="H10" s="221"/>
      <c r="I10" s="221"/>
      <c r="J10" s="221"/>
      <c r="K10" s="221"/>
      <c r="L10" s="221"/>
      <c r="M10" s="221"/>
      <c r="N10" s="221"/>
      <c r="O10" s="221"/>
      <c r="P10" s="221"/>
      <c r="Q10" s="221"/>
      <c r="R10" s="221"/>
      <c r="S10" s="221"/>
      <c r="T10" s="221"/>
      <c r="U10" s="221"/>
      <c r="V10" s="221"/>
      <c r="W10" s="221"/>
      <c r="X10" s="221"/>
      <c r="Y10" s="221"/>
      <c r="Z10" s="222"/>
    </row>
    <row r="11" spans="2:40" s="2" customFormat="1" ht="12" customHeight="1" x14ac:dyDescent="0.25">
      <c r="B11" s="219"/>
      <c r="C11" s="46"/>
      <c r="D11" s="46"/>
      <c r="E11" s="46"/>
      <c r="F11" s="223"/>
      <c r="G11" s="224"/>
      <c r="H11" s="224"/>
      <c r="I11" s="224"/>
      <c r="J11" s="224"/>
      <c r="K11" s="224"/>
      <c r="L11" s="224"/>
      <c r="M11" s="224"/>
      <c r="N11" s="224"/>
      <c r="O11" s="224"/>
      <c r="P11" s="224"/>
      <c r="Q11" s="224"/>
      <c r="R11" s="224"/>
      <c r="S11" s="224"/>
      <c r="T11" s="224"/>
      <c r="U11" s="224"/>
      <c r="V11" s="224"/>
      <c r="W11" s="224"/>
      <c r="X11" s="224"/>
      <c r="Y11" s="224"/>
      <c r="Z11" s="225"/>
      <c r="AA11" s="3"/>
      <c r="AB11" s="3"/>
      <c r="AC11" s="3"/>
      <c r="AD11" s="3"/>
      <c r="AE11" s="3"/>
      <c r="AF11" s="3"/>
      <c r="AG11" s="3"/>
      <c r="AH11" s="3"/>
      <c r="AI11" s="3"/>
      <c r="AJ11" s="3"/>
      <c r="AK11" s="3"/>
      <c r="AL11" s="3"/>
      <c r="AM11" s="3"/>
      <c r="AN11" s="3"/>
    </row>
    <row r="12" spans="2:40" s="2" customFormat="1" ht="12" customHeight="1" x14ac:dyDescent="0.25">
      <c r="B12" s="219"/>
      <c r="C12" s="47"/>
      <c r="D12" s="47"/>
      <c r="E12" s="47"/>
      <c r="F12" s="226"/>
      <c r="G12" s="227"/>
      <c r="H12" s="227"/>
      <c r="I12" s="227"/>
      <c r="J12" s="227"/>
      <c r="K12" s="227"/>
      <c r="L12" s="227"/>
      <c r="M12" s="227"/>
      <c r="N12" s="227"/>
      <c r="O12" s="227"/>
      <c r="P12" s="227"/>
      <c r="Q12" s="227"/>
      <c r="R12" s="227"/>
      <c r="S12" s="227"/>
      <c r="T12" s="227"/>
      <c r="U12" s="227"/>
      <c r="V12" s="227"/>
      <c r="W12" s="227"/>
      <c r="X12" s="227"/>
      <c r="Y12" s="227"/>
      <c r="Z12" s="228"/>
      <c r="AA12" s="3"/>
      <c r="AB12" s="3"/>
      <c r="AC12" s="3"/>
      <c r="AD12" s="3"/>
      <c r="AE12" s="3"/>
      <c r="AF12" s="3"/>
      <c r="AG12" s="3"/>
      <c r="AH12" s="3"/>
      <c r="AI12" s="3"/>
      <c r="AJ12" s="3"/>
      <c r="AK12" s="3"/>
      <c r="AL12" s="3"/>
      <c r="AM12" s="3"/>
      <c r="AN12" s="3"/>
    </row>
    <row r="13" spans="2:40" s="2" customFormat="1" ht="12" customHeight="1" x14ac:dyDescent="0.25">
      <c r="B13" s="262" t="s">
        <v>1</v>
      </c>
      <c r="C13" s="134"/>
      <c r="D13" s="134"/>
      <c r="E13" s="134"/>
      <c r="F13" s="220" t="s">
        <v>212</v>
      </c>
      <c r="G13" s="221"/>
      <c r="H13" s="221"/>
      <c r="I13" s="221"/>
      <c r="J13" s="221"/>
      <c r="K13" s="221"/>
      <c r="L13" s="221"/>
      <c r="M13" s="221"/>
      <c r="N13" s="221"/>
      <c r="O13" s="221"/>
      <c r="P13" s="221"/>
      <c r="Q13" s="221"/>
      <c r="R13" s="221"/>
      <c r="S13" s="221"/>
      <c r="T13" s="221"/>
      <c r="U13" s="221"/>
      <c r="V13" s="221"/>
      <c r="W13" s="221"/>
      <c r="X13" s="221"/>
      <c r="Y13" s="221"/>
      <c r="Z13" s="222"/>
      <c r="AA13" s="4"/>
      <c r="AB13" s="5"/>
      <c r="AC13" s="5"/>
      <c r="AD13" s="5"/>
      <c r="AE13" s="5"/>
      <c r="AF13" s="5"/>
      <c r="AG13" s="5"/>
      <c r="AH13" s="5"/>
      <c r="AI13" s="5"/>
      <c r="AJ13" s="5"/>
      <c r="AK13" s="5"/>
      <c r="AL13" s="5"/>
      <c r="AM13" s="5"/>
      <c r="AN13" s="3"/>
    </row>
    <row r="14" spans="2:40" s="2" customFormat="1" ht="12" customHeight="1" x14ac:dyDescent="0.25">
      <c r="B14" s="263"/>
      <c r="C14" s="135"/>
      <c r="D14" s="135"/>
      <c r="E14" s="135"/>
      <c r="F14" s="223"/>
      <c r="G14" s="224"/>
      <c r="H14" s="224"/>
      <c r="I14" s="224"/>
      <c r="J14" s="224"/>
      <c r="K14" s="224"/>
      <c r="L14" s="224"/>
      <c r="M14" s="224"/>
      <c r="N14" s="224"/>
      <c r="O14" s="224"/>
      <c r="P14" s="224"/>
      <c r="Q14" s="224"/>
      <c r="R14" s="224"/>
      <c r="S14" s="224"/>
      <c r="T14" s="224"/>
      <c r="U14" s="224"/>
      <c r="V14" s="224"/>
      <c r="W14" s="224"/>
      <c r="X14" s="224"/>
      <c r="Y14" s="224"/>
      <c r="Z14" s="225"/>
      <c r="AA14" s="5"/>
      <c r="AB14" s="5"/>
      <c r="AC14" s="5"/>
      <c r="AD14" s="5"/>
      <c r="AE14" s="5"/>
      <c r="AF14" s="5"/>
      <c r="AG14" s="5"/>
      <c r="AH14" s="5"/>
      <c r="AI14" s="5"/>
      <c r="AJ14" s="5"/>
      <c r="AK14" s="5"/>
      <c r="AL14" s="5"/>
      <c r="AM14" s="5"/>
      <c r="AN14" s="3"/>
    </row>
    <row r="15" spans="2:40" s="2" customFormat="1" ht="12" customHeight="1" x14ac:dyDescent="0.25">
      <c r="B15" s="263"/>
      <c r="C15" s="135"/>
      <c r="D15" s="135"/>
      <c r="E15" s="135"/>
      <c r="F15" s="223"/>
      <c r="G15" s="224"/>
      <c r="H15" s="224"/>
      <c r="I15" s="224"/>
      <c r="J15" s="224"/>
      <c r="K15" s="224"/>
      <c r="L15" s="224"/>
      <c r="M15" s="224"/>
      <c r="N15" s="224"/>
      <c r="O15" s="224"/>
      <c r="P15" s="224"/>
      <c r="Q15" s="224"/>
      <c r="R15" s="224"/>
      <c r="S15" s="224"/>
      <c r="T15" s="224"/>
      <c r="U15" s="224"/>
      <c r="V15" s="224"/>
      <c r="W15" s="224"/>
      <c r="X15" s="224"/>
      <c r="Y15" s="224"/>
      <c r="Z15" s="225"/>
      <c r="AA15" s="5"/>
      <c r="AB15" s="5"/>
      <c r="AC15" s="5"/>
      <c r="AD15" s="5"/>
      <c r="AE15" s="5"/>
      <c r="AF15" s="5"/>
      <c r="AG15" s="5"/>
      <c r="AH15" s="5"/>
      <c r="AI15" s="5"/>
      <c r="AJ15" s="5"/>
      <c r="AK15" s="5"/>
      <c r="AL15" s="5"/>
      <c r="AM15" s="5"/>
      <c r="AN15" s="3"/>
    </row>
    <row r="16" spans="2:40" s="2" customFormat="1" ht="12" customHeight="1" x14ac:dyDescent="0.25">
      <c r="B16" s="264"/>
      <c r="C16" s="136"/>
      <c r="D16" s="136"/>
      <c r="E16" s="136"/>
      <c r="F16" s="226"/>
      <c r="G16" s="227"/>
      <c r="H16" s="227"/>
      <c r="I16" s="227"/>
      <c r="J16" s="227"/>
      <c r="K16" s="227"/>
      <c r="L16" s="227"/>
      <c r="M16" s="227"/>
      <c r="N16" s="227"/>
      <c r="O16" s="227"/>
      <c r="P16" s="227"/>
      <c r="Q16" s="227"/>
      <c r="R16" s="227"/>
      <c r="S16" s="227"/>
      <c r="T16" s="227"/>
      <c r="U16" s="227"/>
      <c r="V16" s="227"/>
      <c r="W16" s="227"/>
      <c r="X16" s="227"/>
      <c r="Y16" s="227"/>
      <c r="Z16" s="228"/>
      <c r="AA16" s="5"/>
      <c r="AB16" s="5"/>
      <c r="AC16" s="5"/>
      <c r="AD16" s="5"/>
      <c r="AE16" s="5"/>
      <c r="AF16" s="5"/>
      <c r="AG16" s="5"/>
      <c r="AH16" s="5"/>
      <c r="AI16" s="5"/>
      <c r="AJ16" s="5"/>
      <c r="AK16" s="5"/>
      <c r="AL16" s="5"/>
      <c r="AM16" s="5"/>
      <c r="AN16" s="3"/>
    </row>
    <row r="17" spans="2:40" s="2" customFormat="1" x14ac:dyDescent="0.25">
      <c r="B17" s="229" t="s">
        <v>2</v>
      </c>
      <c r="C17" s="130"/>
      <c r="D17" s="130"/>
      <c r="E17" s="130"/>
      <c r="F17" s="220" t="s">
        <v>213</v>
      </c>
      <c r="G17" s="221"/>
      <c r="H17" s="221"/>
      <c r="I17" s="221"/>
      <c r="J17" s="221"/>
      <c r="K17" s="221"/>
      <c r="L17" s="221"/>
      <c r="M17" s="221"/>
      <c r="N17" s="221"/>
      <c r="O17" s="221"/>
      <c r="P17" s="221"/>
      <c r="Q17" s="221"/>
      <c r="R17" s="221"/>
      <c r="S17" s="221"/>
      <c r="T17" s="221"/>
      <c r="U17" s="221"/>
      <c r="V17" s="221"/>
      <c r="W17" s="221"/>
      <c r="X17" s="221"/>
      <c r="Y17" s="221"/>
      <c r="Z17" s="222"/>
      <c r="AA17" s="3"/>
      <c r="AB17" s="3"/>
      <c r="AC17" s="3"/>
      <c r="AD17" s="3"/>
      <c r="AE17" s="3"/>
      <c r="AF17" s="3"/>
      <c r="AG17" s="3"/>
      <c r="AH17" s="3"/>
      <c r="AI17" s="3"/>
      <c r="AJ17" s="3"/>
      <c r="AK17" s="3"/>
      <c r="AL17" s="3"/>
      <c r="AM17" s="3"/>
      <c r="AN17" s="3"/>
    </row>
    <row r="18" spans="2:40" s="2" customFormat="1" ht="52.5" customHeight="1" x14ac:dyDescent="0.25">
      <c r="B18" s="230"/>
      <c r="C18" s="52"/>
      <c r="D18" s="52"/>
      <c r="E18" s="52"/>
      <c r="F18" s="226"/>
      <c r="G18" s="227"/>
      <c r="H18" s="227"/>
      <c r="I18" s="227"/>
      <c r="J18" s="227"/>
      <c r="K18" s="227"/>
      <c r="L18" s="227"/>
      <c r="M18" s="227"/>
      <c r="N18" s="227"/>
      <c r="O18" s="227"/>
      <c r="P18" s="227"/>
      <c r="Q18" s="227"/>
      <c r="R18" s="227"/>
      <c r="S18" s="227"/>
      <c r="T18" s="227"/>
      <c r="U18" s="227"/>
      <c r="V18" s="227"/>
      <c r="W18" s="227"/>
      <c r="X18" s="227"/>
      <c r="Y18" s="227"/>
      <c r="Z18" s="228"/>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31" t="s">
        <v>122</v>
      </c>
      <c r="G19" s="232"/>
      <c r="H19" s="232"/>
      <c r="I19" s="232"/>
      <c r="J19" s="232"/>
      <c r="K19" s="232"/>
      <c r="L19" s="232"/>
      <c r="M19" s="232"/>
      <c r="N19" s="232"/>
      <c r="O19" s="232"/>
      <c r="P19" s="232"/>
      <c r="Q19" s="232"/>
      <c r="R19" s="232"/>
      <c r="S19" s="232"/>
      <c r="T19" s="232"/>
      <c r="U19" s="232"/>
      <c r="V19" s="232"/>
      <c r="W19" s="232"/>
      <c r="X19" s="232"/>
      <c r="Y19" s="232"/>
      <c r="Z19" s="233"/>
      <c r="AA19" s="3"/>
      <c r="AB19" s="3"/>
      <c r="AC19" s="3"/>
      <c r="AD19" s="3"/>
      <c r="AE19" s="3"/>
      <c r="AF19" s="3"/>
      <c r="AG19" s="3"/>
      <c r="AH19" s="3"/>
      <c r="AI19" s="3"/>
      <c r="AJ19" s="3"/>
      <c r="AK19" s="3"/>
      <c r="AL19" s="3"/>
      <c r="AM19" s="3"/>
      <c r="AN19" s="3"/>
    </row>
    <row r="20" spans="2:40" s="2" customFormat="1" x14ac:dyDescent="0.25">
      <c r="B20" s="218" t="s">
        <v>4</v>
      </c>
      <c r="C20" s="138"/>
      <c r="D20" s="138"/>
      <c r="E20" s="138"/>
      <c r="F20" s="234">
        <v>0</v>
      </c>
      <c r="G20" s="235"/>
      <c r="H20" s="235"/>
      <c r="I20" s="236"/>
      <c r="J20" s="240" t="s">
        <v>5</v>
      </c>
      <c r="K20" s="241"/>
      <c r="L20" s="241"/>
      <c r="M20" s="241"/>
      <c r="N20" s="241"/>
      <c r="O20" s="241"/>
      <c r="P20" s="242"/>
      <c r="Q20" s="308">
        <f>44833000+7750177+2000000+5489707.45+1814640</f>
        <v>61887524.450000003</v>
      </c>
      <c r="R20" s="309"/>
      <c r="S20" s="309"/>
      <c r="T20" s="309"/>
      <c r="U20" s="309"/>
      <c r="V20" s="309"/>
      <c r="W20" s="309"/>
      <c r="X20" s="309"/>
      <c r="Y20" s="309"/>
      <c r="Z20" s="310"/>
    </row>
    <row r="21" spans="2:40" s="2" customFormat="1" x14ac:dyDescent="0.25">
      <c r="B21" s="218"/>
      <c r="C21" s="139"/>
      <c r="D21" s="139"/>
      <c r="E21" s="139"/>
      <c r="F21" s="237"/>
      <c r="G21" s="238"/>
      <c r="H21" s="238"/>
      <c r="I21" s="239"/>
      <c r="J21" s="243"/>
      <c r="K21" s="244"/>
      <c r="L21" s="244"/>
      <c r="M21" s="244"/>
      <c r="N21" s="244"/>
      <c r="O21" s="244"/>
      <c r="P21" s="245"/>
      <c r="Q21" s="311"/>
      <c r="R21" s="312"/>
      <c r="S21" s="312"/>
      <c r="T21" s="312"/>
      <c r="U21" s="312"/>
      <c r="V21" s="312"/>
      <c r="W21" s="312"/>
      <c r="X21" s="312"/>
      <c r="Y21" s="312"/>
      <c r="Z21" s="313"/>
    </row>
    <row r="22" spans="2:40" s="2" customFormat="1" x14ac:dyDescent="0.25">
      <c r="B22" s="317"/>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9"/>
    </row>
    <row r="23" spans="2:40" s="2" customFormat="1" x14ac:dyDescent="0.25">
      <c r="B23" s="320" t="s">
        <v>6</v>
      </c>
      <c r="C23" s="232"/>
      <c r="D23" s="232"/>
      <c r="E23" s="232"/>
      <c r="F23" s="233"/>
      <c r="G23" s="321" t="s">
        <v>60</v>
      </c>
      <c r="H23" s="322"/>
      <c r="I23" s="322"/>
      <c r="J23" s="322"/>
      <c r="K23" s="322"/>
      <c r="L23" s="322"/>
      <c r="M23" s="322"/>
      <c r="N23" s="322"/>
      <c r="O23" s="322"/>
      <c r="P23" s="322"/>
      <c r="Q23" s="322"/>
      <c r="R23" s="322"/>
      <c r="S23" s="322"/>
      <c r="T23" s="322"/>
      <c r="U23" s="322"/>
      <c r="V23" s="322"/>
      <c r="W23" s="322"/>
      <c r="X23" s="322"/>
      <c r="Y23" s="322"/>
      <c r="Z23" s="323"/>
    </row>
    <row r="24" spans="2:40" s="2" customFormat="1" x14ac:dyDescent="0.25">
      <c r="B24" s="324" t="s">
        <v>7</v>
      </c>
      <c r="C24" s="322"/>
      <c r="D24" s="322"/>
      <c r="E24" s="322"/>
      <c r="F24" s="323"/>
      <c r="G24" s="325" t="s">
        <v>59</v>
      </c>
      <c r="H24" s="326"/>
      <c r="I24" s="326"/>
      <c r="J24" s="326"/>
      <c r="K24" s="326"/>
      <c r="L24" s="326"/>
      <c r="M24" s="326"/>
      <c r="N24" s="326"/>
      <c r="O24" s="326"/>
      <c r="P24" s="326"/>
      <c r="Q24" s="326"/>
      <c r="R24" s="326"/>
      <c r="S24" s="326"/>
      <c r="T24" s="326"/>
      <c r="U24" s="326"/>
      <c r="V24" s="326"/>
      <c r="W24" s="326"/>
      <c r="X24" s="326"/>
      <c r="Y24" s="326"/>
      <c r="Z24" s="327"/>
    </row>
    <row r="25" spans="2:40" s="7" customFormat="1" x14ac:dyDescent="0.25">
      <c r="B25" s="314" t="s">
        <v>8</v>
      </c>
      <c r="C25" s="315"/>
      <c r="D25" s="315"/>
      <c r="E25" s="315"/>
      <c r="F25" s="316"/>
      <c r="G25" s="314" t="s">
        <v>9</v>
      </c>
      <c r="H25" s="315"/>
      <c r="I25" s="315"/>
      <c r="J25" s="315"/>
      <c r="K25" s="315"/>
      <c r="L25" s="315"/>
      <c r="M25" s="315"/>
      <c r="N25" s="315"/>
      <c r="O25" s="315"/>
      <c r="P25" s="315"/>
      <c r="Q25" s="315"/>
      <c r="R25" s="315"/>
      <c r="S25" s="315"/>
      <c r="T25" s="315"/>
      <c r="U25" s="315"/>
      <c r="V25" s="315"/>
      <c r="W25" s="315"/>
      <c r="X25" s="315"/>
      <c r="Y25" s="315"/>
      <c r="Z25" s="316"/>
    </row>
    <row r="26" spans="2:40" s="2" customFormat="1" x14ac:dyDescent="0.25">
      <c r="B26" s="314"/>
      <c r="C26" s="315"/>
      <c r="D26" s="315"/>
      <c r="E26" s="315"/>
      <c r="F26" s="316"/>
      <c r="G26" s="8" t="s">
        <v>10</v>
      </c>
      <c r="H26" s="62">
        <v>2</v>
      </c>
      <c r="I26" s="8" t="s">
        <v>11</v>
      </c>
      <c r="J26" s="356" t="s">
        <v>58</v>
      </c>
      <c r="K26" s="357"/>
      <c r="L26" s="358" t="s">
        <v>12</v>
      </c>
      <c r="M26" s="359"/>
      <c r="N26" s="360"/>
      <c r="O26" s="133"/>
      <c r="P26" s="356" t="s">
        <v>58</v>
      </c>
      <c r="Q26" s="361"/>
      <c r="R26" s="361"/>
      <c r="S26" s="357"/>
      <c r="T26" s="9"/>
      <c r="U26" s="10"/>
      <c r="V26" s="10"/>
      <c r="W26" s="10"/>
      <c r="X26" s="10"/>
      <c r="Y26" s="10"/>
      <c r="Z26" s="11"/>
    </row>
    <row r="27" spans="2:40" s="2" customFormat="1" x14ac:dyDescent="0.25">
      <c r="B27" s="362"/>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4"/>
    </row>
    <row r="28" spans="2:40" s="2" customFormat="1" x14ac:dyDescent="0.25">
      <c r="B28" s="320" t="s">
        <v>13</v>
      </c>
      <c r="C28" s="232"/>
      <c r="D28" s="232"/>
      <c r="E28" s="232"/>
      <c r="F28" s="233"/>
      <c r="G28" s="321" t="s">
        <v>64</v>
      </c>
      <c r="H28" s="322"/>
      <c r="I28" s="322"/>
      <c r="J28" s="322"/>
      <c r="K28" s="322"/>
      <c r="L28" s="322"/>
      <c r="M28" s="322"/>
      <c r="N28" s="322"/>
      <c r="O28" s="322"/>
      <c r="P28" s="322"/>
      <c r="Q28" s="322"/>
      <c r="R28" s="322"/>
      <c r="S28" s="322"/>
      <c r="T28" s="322"/>
      <c r="U28" s="322"/>
      <c r="V28" s="322"/>
      <c r="W28" s="322"/>
      <c r="X28" s="322"/>
      <c r="Y28" s="322"/>
      <c r="Z28" s="323"/>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231" t="s">
        <v>14</v>
      </c>
      <c r="C30" s="330"/>
      <c r="D30" s="330"/>
      <c r="E30" s="330"/>
      <c r="F30" s="233"/>
      <c r="G30" s="15" t="s">
        <v>15</v>
      </c>
      <c r="H30" s="15" t="s">
        <v>65</v>
      </c>
      <c r="I30" s="321" t="s">
        <v>16</v>
      </c>
      <c r="J30" s="322"/>
      <c r="K30" s="323"/>
      <c r="L30" s="372" t="s">
        <v>17</v>
      </c>
      <c r="M30" s="373"/>
      <c r="N30" s="373"/>
      <c r="O30" s="373"/>
      <c r="P30" s="373"/>
      <c r="Q30" s="373"/>
      <c r="R30" s="373"/>
      <c r="S30" s="373"/>
      <c r="T30" s="373"/>
      <c r="U30" s="373"/>
      <c r="V30" s="373"/>
      <c r="W30" s="373"/>
      <c r="X30" s="373"/>
      <c r="Y30" s="373"/>
      <c r="Z30" s="374"/>
    </row>
    <row r="31" spans="2:40" s="2" customFormat="1" x14ac:dyDescent="0.25">
      <c r="B31" s="375"/>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7"/>
    </row>
    <row r="32" spans="2:40" s="2" customFormat="1" x14ac:dyDescent="0.25">
      <c r="B32" s="378" t="s">
        <v>18</v>
      </c>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80"/>
    </row>
    <row r="33" spans="2:27" x14ac:dyDescent="0.25">
      <c r="B33" s="381" t="s">
        <v>19</v>
      </c>
      <c r="C33" s="383" t="s">
        <v>105</v>
      </c>
      <c r="D33" s="384"/>
      <c r="E33" s="384"/>
      <c r="F33" s="384"/>
      <c r="G33" s="384"/>
      <c r="H33" s="384"/>
      <c r="I33" s="384"/>
      <c r="J33" s="384"/>
      <c r="K33" s="384"/>
      <c r="L33" s="384"/>
      <c r="M33" s="384"/>
      <c r="N33" s="384"/>
      <c r="O33" s="384"/>
      <c r="P33" s="384"/>
      <c r="Q33" s="384"/>
      <c r="R33" s="384"/>
      <c r="S33" s="384"/>
      <c r="T33" s="384"/>
      <c r="U33" s="384"/>
      <c r="V33" s="384"/>
      <c r="W33" s="384"/>
      <c r="X33" s="384"/>
      <c r="Y33" s="384"/>
      <c r="Z33" s="385"/>
    </row>
    <row r="34" spans="2:27" x14ac:dyDescent="0.25">
      <c r="B34" s="382"/>
      <c r="C34" s="386"/>
      <c r="D34" s="387"/>
      <c r="E34" s="387"/>
      <c r="F34" s="387"/>
      <c r="G34" s="387"/>
      <c r="H34" s="387"/>
      <c r="I34" s="387"/>
      <c r="J34" s="387"/>
      <c r="K34" s="387"/>
      <c r="L34" s="387"/>
      <c r="M34" s="387"/>
      <c r="N34" s="387"/>
      <c r="O34" s="387"/>
      <c r="P34" s="387"/>
      <c r="Q34" s="387"/>
      <c r="R34" s="387"/>
      <c r="S34" s="387"/>
      <c r="T34" s="387"/>
      <c r="U34" s="387"/>
      <c r="V34" s="387"/>
      <c r="W34" s="387"/>
      <c r="X34" s="387"/>
      <c r="Y34" s="387"/>
      <c r="Z34" s="388"/>
    </row>
    <row r="35" spans="2:27" ht="15" customHeight="1" x14ac:dyDescent="0.25">
      <c r="B35" s="382"/>
      <c r="C35" s="389"/>
      <c r="D35" s="390"/>
      <c r="E35" s="390"/>
      <c r="F35" s="390"/>
      <c r="G35" s="390"/>
      <c r="H35" s="390"/>
      <c r="I35" s="390"/>
      <c r="J35" s="390"/>
      <c r="K35" s="390"/>
      <c r="L35" s="390"/>
      <c r="M35" s="390"/>
      <c r="N35" s="390"/>
      <c r="O35" s="390"/>
      <c r="P35" s="390"/>
      <c r="Q35" s="390"/>
      <c r="R35" s="390"/>
      <c r="S35" s="390"/>
      <c r="T35" s="390"/>
      <c r="U35" s="390"/>
      <c r="V35" s="390"/>
      <c r="W35" s="390"/>
      <c r="X35" s="390"/>
      <c r="Y35" s="390"/>
      <c r="Z35" s="391"/>
    </row>
    <row r="36" spans="2:27" x14ac:dyDescent="0.25">
      <c r="B36" s="365"/>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7"/>
    </row>
    <row r="37" spans="2:27" x14ac:dyDescent="0.25">
      <c r="B37" s="368" t="s">
        <v>20</v>
      </c>
      <c r="C37" s="338" t="s">
        <v>66</v>
      </c>
      <c r="D37" s="344"/>
      <c r="E37" s="344"/>
      <c r="F37" s="344"/>
      <c r="G37" s="344"/>
      <c r="H37" s="344"/>
      <c r="I37" s="344"/>
      <c r="J37" s="344"/>
      <c r="K37" s="344"/>
      <c r="L37" s="344"/>
      <c r="M37" s="344"/>
      <c r="N37" s="344"/>
      <c r="O37" s="344"/>
      <c r="P37" s="344"/>
      <c r="Q37" s="344"/>
      <c r="R37" s="344"/>
      <c r="S37" s="344"/>
      <c r="T37" s="344"/>
      <c r="U37" s="344"/>
      <c r="V37" s="344"/>
      <c r="W37" s="344"/>
      <c r="X37" s="344"/>
      <c r="Y37" s="344"/>
      <c r="Z37" s="339"/>
    </row>
    <row r="38" spans="2:27" x14ac:dyDescent="0.25">
      <c r="B38" s="369"/>
      <c r="C38" s="340"/>
      <c r="D38" s="371"/>
      <c r="E38" s="371"/>
      <c r="F38" s="371"/>
      <c r="G38" s="371"/>
      <c r="H38" s="371"/>
      <c r="I38" s="371"/>
      <c r="J38" s="371"/>
      <c r="K38" s="371"/>
      <c r="L38" s="371"/>
      <c r="M38" s="371"/>
      <c r="N38" s="371"/>
      <c r="O38" s="371"/>
      <c r="P38" s="371"/>
      <c r="Q38" s="371"/>
      <c r="R38" s="371"/>
      <c r="S38" s="371"/>
      <c r="T38" s="371"/>
      <c r="U38" s="371"/>
      <c r="V38" s="371"/>
      <c r="W38" s="371"/>
      <c r="X38" s="371"/>
      <c r="Y38" s="371"/>
      <c r="Z38" s="341"/>
    </row>
    <row r="39" spans="2:27" ht="15" customHeight="1" x14ac:dyDescent="0.25">
      <c r="B39" s="370"/>
      <c r="C39" s="342"/>
      <c r="D39" s="345"/>
      <c r="E39" s="345"/>
      <c r="F39" s="345"/>
      <c r="G39" s="345"/>
      <c r="H39" s="345"/>
      <c r="I39" s="345"/>
      <c r="J39" s="345"/>
      <c r="K39" s="345"/>
      <c r="L39" s="345"/>
      <c r="M39" s="345"/>
      <c r="N39" s="345"/>
      <c r="O39" s="345"/>
      <c r="P39" s="345"/>
      <c r="Q39" s="345"/>
      <c r="R39" s="345"/>
      <c r="S39" s="345"/>
      <c r="T39" s="345"/>
      <c r="U39" s="345"/>
      <c r="V39" s="345"/>
      <c r="W39" s="345"/>
      <c r="X39" s="345"/>
      <c r="Y39" s="345"/>
      <c r="Z39" s="343"/>
    </row>
    <row r="40" spans="2:27" x14ac:dyDescent="0.25">
      <c r="B40" s="331"/>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3"/>
    </row>
    <row r="41" spans="2:27" ht="15" customHeight="1" x14ac:dyDescent="0.25">
      <c r="B41" s="334" t="s">
        <v>21</v>
      </c>
      <c r="C41" s="335"/>
      <c r="D41" s="336"/>
      <c r="E41" s="336"/>
      <c r="F41" s="336"/>
      <c r="G41" s="336"/>
      <c r="H41" s="336"/>
      <c r="I41" s="335"/>
      <c r="J41" s="335"/>
      <c r="K41" s="337"/>
      <c r="L41" s="338" t="s">
        <v>78</v>
      </c>
      <c r="M41" s="339"/>
      <c r="N41" s="338" t="s">
        <v>22</v>
      </c>
      <c r="O41" s="344"/>
      <c r="P41" s="339"/>
      <c r="Q41" s="338" t="s">
        <v>23</v>
      </c>
      <c r="R41" s="344"/>
      <c r="S41" s="339"/>
      <c r="T41" s="338" t="s">
        <v>24</v>
      </c>
      <c r="U41" s="344"/>
      <c r="V41" s="339"/>
      <c r="W41" s="338" t="s">
        <v>25</v>
      </c>
      <c r="X41" s="344"/>
      <c r="Y41" s="339"/>
      <c r="Z41" s="402" t="s">
        <v>26</v>
      </c>
    </row>
    <row r="42" spans="2:27" ht="38.25" customHeight="1" x14ac:dyDescent="0.25">
      <c r="B42" s="383" t="s">
        <v>27</v>
      </c>
      <c r="C42" s="385"/>
      <c r="D42" s="383" t="s">
        <v>56</v>
      </c>
      <c r="E42" s="385"/>
      <c r="F42" s="405" t="s">
        <v>28</v>
      </c>
      <c r="G42" s="406"/>
      <c r="H42" s="409" t="s">
        <v>73</v>
      </c>
      <c r="I42" s="338" t="s">
        <v>83</v>
      </c>
      <c r="J42" s="344"/>
      <c r="K42" s="339"/>
      <c r="L42" s="340"/>
      <c r="M42" s="341"/>
      <c r="N42" s="342"/>
      <c r="O42" s="345"/>
      <c r="P42" s="343"/>
      <c r="Q42" s="342"/>
      <c r="R42" s="345"/>
      <c r="S42" s="343"/>
      <c r="T42" s="342"/>
      <c r="U42" s="345"/>
      <c r="V42" s="343"/>
      <c r="W42" s="342"/>
      <c r="X42" s="345"/>
      <c r="Y42" s="343"/>
      <c r="Z42" s="403"/>
    </row>
    <row r="43" spans="2:27" ht="15.75" customHeight="1" x14ac:dyDescent="0.25">
      <c r="B43" s="389"/>
      <c r="C43" s="391"/>
      <c r="D43" s="389"/>
      <c r="E43" s="391"/>
      <c r="F43" s="407"/>
      <c r="G43" s="408"/>
      <c r="H43" s="410"/>
      <c r="I43" s="342"/>
      <c r="J43" s="345"/>
      <c r="K43" s="343"/>
      <c r="L43" s="342"/>
      <c r="M43" s="343"/>
      <c r="N43" s="129" t="s">
        <v>81</v>
      </c>
      <c r="O43" s="84" t="s">
        <v>80</v>
      </c>
      <c r="P43" s="116" t="s">
        <v>82</v>
      </c>
      <c r="Q43" s="129" t="s">
        <v>81</v>
      </c>
      <c r="R43" s="84" t="s">
        <v>80</v>
      </c>
      <c r="S43" s="116" t="s">
        <v>82</v>
      </c>
      <c r="T43" s="129" t="s">
        <v>81</v>
      </c>
      <c r="U43" s="84" t="s">
        <v>80</v>
      </c>
      <c r="V43" s="116" t="s">
        <v>82</v>
      </c>
      <c r="W43" s="129" t="s">
        <v>81</v>
      </c>
      <c r="X43" s="84" t="s">
        <v>80</v>
      </c>
      <c r="Y43" s="116" t="s">
        <v>82</v>
      </c>
      <c r="Z43" s="404"/>
    </row>
    <row r="44" spans="2:27" ht="15" customHeight="1" x14ac:dyDescent="0.25">
      <c r="B44" s="392" t="s">
        <v>62</v>
      </c>
      <c r="C44" s="393"/>
      <c r="D44" s="65" t="s">
        <v>61</v>
      </c>
      <c r="E44" s="67" t="s">
        <v>68</v>
      </c>
      <c r="F44" s="220" t="s">
        <v>72</v>
      </c>
      <c r="G44" s="289"/>
      <c r="H44" s="294" t="s">
        <v>74</v>
      </c>
      <c r="I44" s="76" t="s">
        <v>29</v>
      </c>
      <c r="J44" s="296">
        <f>+P44+S44+V44+Y44</f>
        <v>520</v>
      </c>
      <c r="K44" s="297"/>
      <c r="L44" s="298">
        <f>+((J44-J45)/J45)*100%</f>
        <v>0.3</v>
      </c>
      <c r="M44" s="299"/>
      <c r="N44" s="302">
        <f>+((P44-P45)/+P45)*100%</f>
        <v>0.3</v>
      </c>
      <c r="O44" s="85" t="s">
        <v>61</v>
      </c>
      <c r="P44" s="137">
        <v>130</v>
      </c>
      <c r="Q44" s="302">
        <f>+((S44-S45)/+S45)*100%</f>
        <v>0.3</v>
      </c>
      <c r="R44" s="85" t="s">
        <v>61</v>
      </c>
      <c r="S44" s="137">
        <v>130</v>
      </c>
      <c r="T44" s="302">
        <f>+((V44-V45)/+V45)*100%</f>
        <v>0.3</v>
      </c>
      <c r="U44" s="85" t="s">
        <v>61</v>
      </c>
      <c r="V44" s="199">
        <v>130</v>
      </c>
      <c r="W44" s="302">
        <f>+((Y44-Y45)/+Y45)*100%</f>
        <v>0.3</v>
      </c>
      <c r="X44" s="85" t="s">
        <v>61</v>
      </c>
      <c r="Y44" s="199">
        <v>130</v>
      </c>
      <c r="Z44" s="304">
        <f>+J44/J45</f>
        <v>1.3</v>
      </c>
    </row>
    <row r="45" spans="2:27" ht="17.25" customHeight="1" x14ac:dyDescent="0.25">
      <c r="B45" s="394"/>
      <c r="C45" s="395"/>
      <c r="D45" s="56"/>
      <c r="E45" s="346" t="s">
        <v>67</v>
      </c>
      <c r="F45" s="290"/>
      <c r="G45" s="291"/>
      <c r="H45" s="295"/>
      <c r="I45" s="76" t="s">
        <v>79</v>
      </c>
      <c r="J45" s="296">
        <f t="shared" ref="J45:J47" si="0">+P45+S45+V45+Y45</f>
        <v>400</v>
      </c>
      <c r="K45" s="297"/>
      <c r="L45" s="300"/>
      <c r="M45" s="301"/>
      <c r="N45" s="303"/>
      <c r="O45" s="85" t="s">
        <v>63</v>
      </c>
      <c r="P45" s="64">
        <v>100</v>
      </c>
      <c r="Q45" s="303"/>
      <c r="R45" s="85" t="s">
        <v>63</v>
      </c>
      <c r="S45" s="64">
        <v>100</v>
      </c>
      <c r="T45" s="303"/>
      <c r="U45" s="85" t="s">
        <v>63</v>
      </c>
      <c r="V45" s="64">
        <v>100</v>
      </c>
      <c r="W45" s="303"/>
      <c r="X45" s="85" t="s">
        <v>63</v>
      </c>
      <c r="Y45" s="64">
        <v>100</v>
      </c>
      <c r="Z45" s="305"/>
    </row>
    <row r="46" spans="2:27" ht="15" customHeight="1" x14ac:dyDescent="0.25">
      <c r="B46" s="114"/>
      <c r="C46" s="115"/>
      <c r="D46" s="56"/>
      <c r="E46" s="346"/>
      <c r="F46" s="290"/>
      <c r="G46" s="291"/>
      <c r="H46" s="265" t="s">
        <v>75</v>
      </c>
      <c r="I46" s="76" t="s">
        <v>29</v>
      </c>
      <c r="J46" s="296">
        <f t="shared" si="0"/>
        <v>52</v>
      </c>
      <c r="K46" s="297"/>
      <c r="L46" s="298">
        <f>+((J46-J47)/J47)*100%</f>
        <v>0.44444444444444442</v>
      </c>
      <c r="M46" s="299"/>
      <c r="N46" s="302">
        <f>+((P46-P47)/+P47)*100%</f>
        <v>0.44444444444444442</v>
      </c>
      <c r="O46" s="85" t="s">
        <v>61</v>
      </c>
      <c r="P46" s="137">
        <v>13</v>
      </c>
      <c r="Q46" s="302">
        <f>+((S46-S47)/+S47)*100%</f>
        <v>0.44444444444444442</v>
      </c>
      <c r="R46" s="85" t="s">
        <v>61</v>
      </c>
      <c r="S46" s="137">
        <v>13</v>
      </c>
      <c r="T46" s="302">
        <f>+((V46-V47)/+V47)*100%</f>
        <v>0.44444444444444442</v>
      </c>
      <c r="U46" s="85" t="s">
        <v>61</v>
      </c>
      <c r="V46" s="199">
        <v>13</v>
      </c>
      <c r="W46" s="302">
        <f>+((Y46-Y47)/+Y47)*100%</f>
        <v>0.44444444444444442</v>
      </c>
      <c r="X46" s="85" t="s">
        <v>61</v>
      </c>
      <c r="Y46" s="199">
        <v>13</v>
      </c>
      <c r="Z46" s="304">
        <f>+J46/J47</f>
        <v>1.4444444444444444</v>
      </c>
    </row>
    <row r="47" spans="2:27" ht="15" customHeight="1" x14ac:dyDescent="0.25">
      <c r="B47" s="328" t="s">
        <v>57</v>
      </c>
      <c r="C47" s="329"/>
      <c r="D47" s="57"/>
      <c r="E47" s="347"/>
      <c r="F47" s="292"/>
      <c r="G47" s="293"/>
      <c r="H47" s="266"/>
      <c r="I47" s="76" t="s">
        <v>79</v>
      </c>
      <c r="J47" s="296">
        <f t="shared" si="0"/>
        <v>36</v>
      </c>
      <c r="K47" s="297"/>
      <c r="L47" s="300"/>
      <c r="M47" s="301"/>
      <c r="N47" s="303"/>
      <c r="O47" s="85" t="s">
        <v>63</v>
      </c>
      <c r="P47" s="64">
        <v>9</v>
      </c>
      <c r="Q47" s="303"/>
      <c r="R47" s="85" t="s">
        <v>63</v>
      </c>
      <c r="S47" s="64">
        <v>9</v>
      </c>
      <c r="T47" s="303"/>
      <c r="U47" s="85" t="s">
        <v>63</v>
      </c>
      <c r="V47" s="64">
        <v>9</v>
      </c>
      <c r="W47" s="303"/>
      <c r="X47" s="85" t="s">
        <v>63</v>
      </c>
      <c r="Y47" s="64">
        <v>9</v>
      </c>
      <c r="Z47" s="305"/>
    </row>
    <row r="48" spans="2:27" ht="12" customHeight="1" x14ac:dyDescent="0.25">
      <c r="B48" s="352" t="s">
        <v>71</v>
      </c>
      <c r="C48" s="353"/>
      <c r="D48" s="66" t="s">
        <v>63</v>
      </c>
      <c r="E48" s="111" t="s">
        <v>69</v>
      </c>
      <c r="F48" s="220" t="s">
        <v>72</v>
      </c>
      <c r="G48" s="289"/>
      <c r="H48" s="265" t="s">
        <v>76</v>
      </c>
      <c r="I48" s="267"/>
      <c r="J48" s="268"/>
      <c r="K48" s="269"/>
      <c r="L48" s="273" t="s">
        <v>73</v>
      </c>
      <c r="M48" s="274"/>
      <c r="N48" s="277">
        <v>20180830.399999999</v>
      </c>
      <c r="O48" s="278"/>
      <c r="P48" s="279"/>
      <c r="Q48" s="283">
        <f>2385000.01+3922189.96+2736999.99+1912249.99+1412500.01+1821999.99+1389999.99+999999.99+1683624.99+323250+1335718.55+154249.99+839000.01+263750</f>
        <v>21180533.470000003</v>
      </c>
      <c r="R48" s="284"/>
      <c r="S48" s="285"/>
      <c r="T48" s="283">
        <f>2385000.01+3922189.96+2736999.99+263750+1912249.99+1412500.01+1821999.99+1389999.99+999999.99+1683624.99+323250+581924.19+154249.99+839000.01</f>
        <v>20426739.109999999</v>
      </c>
      <c r="U48" s="284"/>
      <c r="V48" s="285"/>
      <c r="W48" s="283">
        <f>2384999.97+3922189.96+2737000.03+263750+1912250.03+1412499.97+1822000.03+1390000.03+1000000.03+1683625.03+323250+1335718.4+154250.03+838999.97</f>
        <v>21180533.479999997</v>
      </c>
      <c r="X48" s="284"/>
      <c r="Y48" s="285"/>
      <c r="Z48" s="306">
        <f>+N48+Q48+T48+W48</f>
        <v>82968636.460000008</v>
      </c>
      <c r="AA48" s="16"/>
    </row>
    <row r="49" spans="2:27" ht="12" customHeight="1" x14ac:dyDescent="0.25">
      <c r="B49" s="354"/>
      <c r="C49" s="355"/>
      <c r="D49" s="56"/>
      <c r="E49" s="346" t="s">
        <v>70</v>
      </c>
      <c r="F49" s="290"/>
      <c r="G49" s="291"/>
      <c r="H49" s="266"/>
      <c r="I49" s="270"/>
      <c r="J49" s="271"/>
      <c r="K49" s="272"/>
      <c r="L49" s="275"/>
      <c r="M49" s="276"/>
      <c r="N49" s="280"/>
      <c r="O49" s="281"/>
      <c r="P49" s="282"/>
      <c r="Q49" s="286"/>
      <c r="R49" s="287"/>
      <c r="S49" s="288"/>
      <c r="T49" s="286"/>
      <c r="U49" s="287"/>
      <c r="V49" s="288"/>
      <c r="W49" s="286"/>
      <c r="X49" s="287"/>
      <c r="Y49" s="288"/>
      <c r="Z49" s="307"/>
      <c r="AA49" s="16"/>
    </row>
    <row r="50" spans="2:27" ht="12" customHeight="1" x14ac:dyDescent="0.25">
      <c r="B50" s="112"/>
      <c r="C50" s="113"/>
      <c r="D50" s="56"/>
      <c r="E50" s="346"/>
      <c r="F50" s="290"/>
      <c r="G50" s="291"/>
      <c r="H50" s="265" t="s">
        <v>77</v>
      </c>
      <c r="I50" s="92"/>
      <c r="J50" s="93"/>
      <c r="K50" s="94"/>
      <c r="L50" s="273"/>
      <c r="M50" s="274"/>
      <c r="N50" s="396">
        <v>18231363.460000001</v>
      </c>
      <c r="O50" s="397"/>
      <c r="P50" s="398"/>
      <c r="Q50" s="283">
        <v>20634979.829999998</v>
      </c>
      <c r="R50" s="284"/>
      <c r="S50" s="285"/>
      <c r="T50" s="283">
        <v>17997974.84</v>
      </c>
      <c r="U50" s="284"/>
      <c r="V50" s="285"/>
      <c r="W50" s="283">
        <v>25572101.010000002</v>
      </c>
      <c r="X50" s="284"/>
      <c r="Y50" s="285"/>
      <c r="Z50" s="306">
        <f>+N50+Q50+T50+W50</f>
        <v>82436419.140000001</v>
      </c>
      <c r="AA50" s="16"/>
    </row>
    <row r="51" spans="2:27" ht="12" customHeight="1" x14ac:dyDescent="0.25">
      <c r="B51" s="74" t="s">
        <v>54</v>
      </c>
      <c r="C51" s="75" t="s">
        <v>55</v>
      </c>
      <c r="D51" s="57"/>
      <c r="E51" s="347"/>
      <c r="F51" s="292"/>
      <c r="G51" s="293"/>
      <c r="H51" s="266"/>
      <c r="I51" s="95"/>
      <c r="J51" s="96"/>
      <c r="K51" s="97"/>
      <c r="L51" s="275"/>
      <c r="M51" s="276"/>
      <c r="N51" s="399"/>
      <c r="O51" s="400"/>
      <c r="P51" s="401"/>
      <c r="Q51" s="286"/>
      <c r="R51" s="287"/>
      <c r="S51" s="288"/>
      <c r="T51" s="286"/>
      <c r="U51" s="287"/>
      <c r="V51" s="288"/>
      <c r="W51" s="286"/>
      <c r="X51" s="287"/>
      <c r="Y51" s="288"/>
      <c r="Z51" s="307"/>
    </row>
    <row r="52" spans="2:27" x14ac:dyDescent="0.25">
      <c r="B52" s="411"/>
      <c r="C52" s="412"/>
      <c r="D52" s="413"/>
      <c r="E52" s="413"/>
      <c r="F52" s="412"/>
      <c r="G52" s="412"/>
      <c r="H52" s="412"/>
      <c r="I52" s="413"/>
      <c r="J52" s="413"/>
      <c r="K52" s="413"/>
      <c r="L52" s="412"/>
      <c r="M52" s="412"/>
      <c r="N52" s="412"/>
      <c r="O52" s="412"/>
      <c r="P52" s="412"/>
      <c r="Q52" s="412"/>
      <c r="R52" s="412"/>
      <c r="S52" s="412"/>
      <c r="T52" s="412"/>
      <c r="U52" s="412"/>
      <c r="V52" s="412"/>
      <c r="W52" s="412"/>
      <c r="X52" s="412"/>
      <c r="Y52" s="412"/>
      <c r="Z52" s="414"/>
    </row>
    <row r="53" spans="2:27" x14ac:dyDescent="0.25">
      <c r="B53" s="378" t="s">
        <v>32</v>
      </c>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6"/>
    </row>
    <row r="54" spans="2:27" x14ac:dyDescent="0.25">
      <c r="B54" s="334" t="s">
        <v>214</v>
      </c>
      <c r="C54" s="335"/>
      <c r="D54" s="336"/>
      <c r="E54" s="336"/>
      <c r="F54" s="336"/>
      <c r="G54" s="336"/>
      <c r="H54" s="336"/>
      <c r="I54" s="335"/>
      <c r="J54" s="335"/>
      <c r="K54" s="337"/>
      <c r="L54" s="338" t="s">
        <v>78</v>
      </c>
      <c r="M54" s="339"/>
      <c r="N54" s="338" t="s">
        <v>22</v>
      </c>
      <c r="O54" s="344"/>
      <c r="P54" s="339"/>
      <c r="Q54" s="338" t="s">
        <v>23</v>
      </c>
      <c r="R54" s="344"/>
      <c r="S54" s="339"/>
      <c r="T54" s="338" t="s">
        <v>24</v>
      </c>
      <c r="U54" s="344"/>
      <c r="V54" s="339"/>
      <c r="W54" s="338" t="s">
        <v>25</v>
      </c>
      <c r="X54" s="344"/>
      <c r="Y54" s="339"/>
      <c r="Z54" s="402" t="s">
        <v>26</v>
      </c>
    </row>
    <row r="55" spans="2:27" x14ac:dyDescent="0.25">
      <c r="B55" s="383" t="s">
        <v>27</v>
      </c>
      <c r="C55" s="385"/>
      <c r="D55" s="383" t="s">
        <v>56</v>
      </c>
      <c r="E55" s="385"/>
      <c r="F55" s="405" t="s">
        <v>28</v>
      </c>
      <c r="G55" s="406"/>
      <c r="H55" s="409" t="s">
        <v>73</v>
      </c>
      <c r="I55" s="338" t="s">
        <v>83</v>
      </c>
      <c r="J55" s="344"/>
      <c r="K55" s="339"/>
      <c r="L55" s="340"/>
      <c r="M55" s="341"/>
      <c r="N55" s="342"/>
      <c r="O55" s="345"/>
      <c r="P55" s="343"/>
      <c r="Q55" s="342"/>
      <c r="R55" s="345"/>
      <c r="S55" s="343"/>
      <c r="T55" s="342"/>
      <c r="U55" s="345"/>
      <c r="V55" s="343"/>
      <c r="W55" s="342"/>
      <c r="X55" s="345"/>
      <c r="Y55" s="343"/>
      <c r="Z55" s="403"/>
    </row>
    <row r="56" spans="2:27" x14ac:dyDescent="0.25">
      <c r="B56" s="389"/>
      <c r="C56" s="391"/>
      <c r="D56" s="389"/>
      <c r="E56" s="391"/>
      <c r="F56" s="407"/>
      <c r="G56" s="408"/>
      <c r="H56" s="410"/>
      <c r="I56" s="342"/>
      <c r="J56" s="345"/>
      <c r="K56" s="343"/>
      <c r="L56" s="342"/>
      <c r="M56" s="343"/>
      <c r="N56" s="129" t="s">
        <v>81</v>
      </c>
      <c r="O56" s="84" t="s">
        <v>80</v>
      </c>
      <c r="P56" s="116" t="s">
        <v>82</v>
      </c>
      <c r="Q56" s="129" t="s">
        <v>81</v>
      </c>
      <c r="R56" s="84" t="s">
        <v>80</v>
      </c>
      <c r="S56" s="116" t="s">
        <v>82</v>
      </c>
      <c r="T56" s="129" t="s">
        <v>263</v>
      </c>
      <c r="U56" s="84" t="s">
        <v>80</v>
      </c>
      <c r="V56" s="116" t="s">
        <v>82</v>
      </c>
      <c r="W56" s="129" t="s">
        <v>81</v>
      </c>
      <c r="X56" s="84" t="s">
        <v>80</v>
      </c>
      <c r="Y56" s="116" t="s">
        <v>82</v>
      </c>
      <c r="Z56" s="404"/>
    </row>
    <row r="57" spans="2:27" x14ac:dyDescent="0.25">
      <c r="B57" s="392" t="s">
        <v>62</v>
      </c>
      <c r="C57" s="393"/>
      <c r="D57" s="65" t="s">
        <v>61</v>
      </c>
      <c r="E57" s="67" t="s">
        <v>85</v>
      </c>
      <c r="F57" s="220"/>
      <c r="G57" s="289"/>
      <c r="H57" s="294" t="s">
        <v>74</v>
      </c>
      <c r="I57" s="76" t="s">
        <v>29</v>
      </c>
      <c r="J57" s="296">
        <f>+P57+S57+V57+Y57</f>
        <v>4252.5</v>
      </c>
      <c r="K57" s="297"/>
      <c r="L57" s="298">
        <f>+((J57-J58)/J58)*100%</f>
        <v>0.15384615384615385</v>
      </c>
      <c r="M57" s="299"/>
      <c r="N57" s="302">
        <f>+((P57-P58)/+P58)*100%</f>
        <v>0.15384615384615385</v>
      </c>
      <c r="O57" s="85" t="s">
        <v>61</v>
      </c>
      <c r="P57" s="137">
        <f>5670/4</f>
        <v>1417.5</v>
      </c>
      <c r="Q57" s="302">
        <v>0</v>
      </c>
      <c r="R57" s="85" t="s">
        <v>61</v>
      </c>
      <c r="S57" s="137">
        <v>1417.5</v>
      </c>
      <c r="T57" s="302">
        <v>0</v>
      </c>
      <c r="U57" s="85" t="s">
        <v>61</v>
      </c>
      <c r="V57" s="137">
        <f>+S57</f>
        <v>1417.5</v>
      </c>
      <c r="W57" s="302">
        <v>0</v>
      </c>
      <c r="X57" s="85" t="s">
        <v>61</v>
      </c>
      <c r="Y57" s="137"/>
      <c r="Z57" s="304">
        <f t="shared" ref="Z57" si="1">+J57/J58</f>
        <v>1.1538461538461537</v>
      </c>
    </row>
    <row r="58" spans="2:27" x14ac:dyDescent="0.25">
      <c r="B58" s="394"/>
      <c r="C58" s="395"/>
      <c r="D58" s="56"/>
      <c r="E58" s="346"/>
      <c r="F58" s="290"/>
      <c r="G58" s="291"/>
      <c r="H58" s="295"/>
      <c r="I58" s="76" t="s">
        <v>79</v>
      </c>
      <c r="J58" s="296">
        <f t="shared" ref="J58" si="2">+P58+S58+V58+Y58</f>
        <v>3685.5</v>
      </c>
      <c r="K58" s="297"/>
      <c r="L58" s="300"/>
      <c r="M58" s="301"/>
      <c r="N58" s="303"/>
      <c r="O58" s="85" t="s">
        <v>63</v>
      </c>
      <c r="P58" s="64">
        <f>4914/4</f>
        <v>1228.5</v>
      </c>
      <c r="Q58" s="303"/>
      <c r="R58" s="85" t="s">
        <v>63</v>
      </c>
      <c r="S58" s="64">
        <v>1228.5</v>
      </c>
      <c r="T58" s="303"/>
      <c r="U58" s="85" t="s">
        <v>63</v>
      </c>
      <c r="V58" s="64">
        <f>+S58</f>
        <v>1228.5</v>
      </c>
      <c r="W58" s="303"/>
      <c r="X58" s="85" t="s">
        <v>63</v>
      </c>
      <c r="Y58" s="182"/>
      <c r="Z58" s="305"/>
    </row>
    <row r="59" spans="2:27" x14ac:dyDescent="0.25">
      <c r="B59" s="114"/>
      <c r="C59" s="115"/>
      <c r="D59" s="56"/>
      <c r="E59" s="346"/>
      <c r="F59" s="290"/>
      <c r="G59" s="291"/>
      <c r="H59" s="265" t="s">
        <v>75</v>
      </c>
      <c r="I59" s="76" t="s">
        <v>29</v>
      </c>
      <c r="J59" s="296">
        <f>+P59+S59+V59+Y59</f>
        <v>4140</v>
      </c>
      <c r="K59" s="297"/>
      <c r="L59" s="298">
        <f>+((J59-J60)/J60)*100%</f>
        <v>6.1538461538461542E-2</v>
      </c>
      <c r="M59" s="299"/>
      <c r="N59" s="302">
        <f>+((P59-P60)/+P60)*100%</f>
        <v>6.1538461538461542E-2</v>
      </c>
      <c r="O59" s="85" t="s">
        <v>61</v>
      </c>
      <c r="P59" s="137">
        <v>1380</v>
      </c>
      <c r="Q59" s="302">
        <v>0</v>
      </c>
      <c r="R59" s="85" t="s">
        <v>61</v>
      </c>
      <c r="S59" s="137">
        <v>1380</v>
      </c>
      <c r="T59" s="302">
        <v>0</v>
      </c>
      <c r="U59" s="85" t="s">
        <v>61</v>
      </c>
      <c r="V59" s="137">
        <f>+S59</f>
        <v>1380</v>
      </c>
      <c r="W59" s="302">
        <v>0</v>
      </c>
      <c r="X59" s="85" t="s">
        <v>61</v>
      </c>
      <c r="Y59" s="182"/>
      <c r="Z59" s="304">
        <f t="shared" ref="Z59" si="3">+J59/J60</f>
        <v>1.0615384615384615</v>
      </c>
    </row>
    <row r="60" spans="2:27" x14ac:dyDescent="0.25">
      <c r="B60" s="328" t="s">
        <v>57</v>
      </c>
      <c r="C60" s="329"/>
      <c r="D60" s="57"/>
      <c r="E60" s="347"/>
      <c r="F60" s="292"/>
      <c r="G60" s="293"/>
      <c r="H60" s="266"/>
      <c r="I60" s="76" t="s">
        <v>79</v>
      </c>
      <c r="J60" s="296">
        <f>+P60+S60+V60+Y60</f>
        <v>3900</v>
      </c>
      <c r="K60" s="297"/>
      <c r="L60" s="300"/>
      <c r="M60" s="301"/>
      <c r="N60" s="303"/>
      <c r="O60" s="85" t="s">
        <v>63</v>
      </c>
      <c r="P60" s="64">
        <v>1300</v>
      </c>
      <c r="Q60" s="303"/>
      <c r="R60" s="85" t="s">
        <v>63</v>
      </c>
      <c r="S60" s="64">
        <v>1300</v>
      </c>
      <c r="T60" s="303"/>
      <c r="U60" s="85" t="s">
        <v>63</v>
      </c>
      <c r="V60" s="64">
        <f>+S60</f>
        <v>1300</v>
      </c>
      <c r="W60" s="303"/>
      <c r="X60" s="85" t="s">
        <v>63</v>
      </c>
      <c r="Y60" s="182"/>
      <c r="Z60" s="305"/>
    </row>
    <row r="61" spans="2:27" ht="15" customHeight="1" x14ac:dyDescent="0.25">
      <c r="B61" s="352" t="s">
        <v>89</v>
      </c>
      <c r="C61" s="353"/>
      <c r="D61" s="66" t="s">
        <v>63</v>
      </c>
      <c r="E61" s="111" t="s">
        <v>86</v>
      </c>
      <c r="F61" s="220"/>
      <c r="G61" s="289"/>
      <c r="H61" s="265" t="s">
        <v>76</v>
      </c>
      <c r="I61" s="267"/>
      <c r="J61" s="268"/>
      <c r="K61" s="269"/>
      <c r="L61" s="273" t="s">
        <v>73</v>
      </c>
      <c r="M61" s="274"/>
      <c r="N61" s="277">
        <v>20180830.399999999</v>
      </c>
      <c r="O61" s="417"/>
      <c r="P61" s="418"/>
      <c r="Q61" s="422">
        <v>21180533.469999999</v>
      </c>
      <c r="R61" s="221"/>
      <c r="S61" s="222"/>
      <c r="T61" s="422">
        <v>20426739.109999999</v>
      </c>
      <c r="U61" s="221"/>
      <c r="V61" s="222"/>
      <c r="W61" s="422">
        <v>21180533.48</v>
      </c>
      <c r="X61" s="221"/>
      <c r="Y61" s="222"/>
      <c r="Z61" s="306">
        <f>+N61+Q61+T61+W61</f>
        <v>82968636.459999993</v>
      </c>
    </row>
    <row r="62" spans="2:27" x14ac:dyDescent="0.25">
      <c r="B62" s="354"/>
      <c r="C62" s="355"/>
      <c r="D62" s="56"/>
      <c r="E62" s="346"/>
      <c r="F62" s="290"/>
      <c r="G62" s="291"/>
      <c r="H62" s="266"/>
      <c r="I62" s="270"/>
      <c r="J62" s="271"/>
      <c r="K62" s="272"/>
      <c r="L62" s="275"/>
      <c r="M62" s="276"/>
      <c r="N62" s="419"/>
      <c r="O62" s="420"/>
      <c r="P62" s="421"/>
      <c r="Q62" s="226"/>
      <c r="R62" s="227"/>
      <c r="S62" s="228"/>
      <c r="T62" s="226"/>
      <c r="U62" s="227"/>
      <c r="V62" s="228"/>
      <c r="W62" s="226"/>
      <c r="X62" s="227"/>
      <c r="Y62" s="228"/>
      <c r="Z62" s="307"/>
    </row>
    <row r="63" spans="2:27" x14ac:dyDescent="0.25">
      <c r="B63" s="112"/>
      <c r="C63" s="113"/>
      <c r="D63" s="56"/>
      <c r="E63" s="346"/>
      <c r="F63" s="290"/>
      <c r="G63" s="291"/>
      <c r="H63" s="265" t="s">
        <v>77</v>
      </c>
      <c r="I63" s="92"/>
      <c r="J63" s="93"/>
      <c r="K63" s="94"/>
      <c r="L63" s="273"/>
      <c r="M63" s="274"/>
      <c r="N63" s="396">
        <v>18231363.460000001</v>
      </c>
      <c r="O63" s="397"/>
      <c r="P63" s="398"/>
      <c r="Q63" s="422">
        <v>20634979.829999998</v>
      </c>
      <c r="R63" s="221"/>
      <c r="S63" s="222"/>
      <c r="T63" s="422">
        <v>17997974.84</v>
      </c>
      <c r="U63" s="499"/>
      <c r="V63" s="500"/>
      <c r="W63" s="283">
        <v>25572101.010000002</v>
      </c>
      <c r="X63" s="284"/>
      <c r="Y63" s="285"/>
      <c r="Z63" s="306">
        <f>+N63+Q63+T63+W63</f>
        <v>82436419.140000001</v>
      </c>
    </row>
    <row r="64" spans="2:27" x14ac:dyDescent="0.25">
      <c r="B64" s="74" t="s">
        <v>54</v>
      </c>
      <c r="C64" s="75" t="s">
        <v>55</v>
      </c>
      <c r="D64" s="57"/>
      <c r="E64" s="347"/>
      <c r="F64" s="292"/>
      <c r="G64" s="293"/>
      <c r="H64" s="266"/>
      <c r="I64" s="95"/>
      <c r="J64" s="96"/>
      <c r="K64" s="97"/>
      <c r="L64" s="275"/>
      <c r="M64" s="276"/>
      <c r="N64" s="399"/>
      <c r="O64" s="400"/>
      <c r="P64" s="401"/>
      <c r="Q64" s="226"/>
      <c r="R64" s="227"/>
      <c r="S64" s="228"/>
      <c r="T64" s="501"/>
      <c r="U64" s="502"/>
      <c r="V64" s="503"/>
      <c r="W64" s="286"/>
      <c r="X64" s="287"/>
      <c r="Y64" s="288"/>
      <c r="Z64" s="307"/>
    </row>
    <row r="65" spans="2:26" x14ac:dyDescent="0.25">
      <c r="B65" s="88"/>
      <c r="C65" s="132"/>
      <c r="D65" s="132"/>
      <c r="E65" s="132"/>
      <c r="F65" s="132"/>
      <c r="G65" s="132"/>
      <c r="H65" s="132"/>
      <c r="I65" s="127"/>
      <c r="J65" s="127"/>
      <c r="K65" s="127"/>
      <c r="L65" s="132"/>
      <c r="M65" s="132"/>
      <c r="N65" s="127"/>
      <c r="O65" s="127"/>
      <c r="P65" s="127"/>
      <c r="Q65" s="127"/>
      <c r="R65" s="127"/>
      <c r="S65" s="127"/>
      <c r="T65" s="127"/>
      <c r="U65" s="127"/>
      <c r="V65" s="127"/>
      <c r="W65" s="127"/>
      <c r="X65" s="127"/>
      <c r="Y65" s="127"/>
      <c r="Z65" s="128"/>
    </row>
    <row r="66" spans="2:26" ht="12" customHeight="1" x14ac:dyDescent="0.25">
      <c r="B66" s="141"/>
      <c r="C66" s="142"/>
      <c r="D66" s="142"/>
      <c r="E66" s="142"/>
      <c r="F66" s="143"/>
      <c r="G66" s="143"/>
      <c r="H66" s="131"/>
      <c r="I66" s="144"/>
      <c r="J66" s="145"/>
      <c r="K66" s="145"/>
      <c r="L66" s="78"/>
      <c r="M66" s="78"/>
      <c r="N66" s="146"/>
      <c r="O66" s="146"/>
      <c r="P66" s="146"/>
      <c r="Q66" s="146"/>
      <c r="R66" s="146"/>
      <c r="S66" s="146"/>
      <c r="T66" s="146"/>
      <c r="U66" s="146"/>
      <c r="V66" s="146"/>
      <c r="W66" s="146"/>
      <c r="X66" s="146"/>
      <c r="Y66" s="146"/>
      <c r="Z66" s="147"/>
    </row>
    <row r="67" spans="2:26" ht="12" customHeight="1" x14ac:dyDescent="0.25">
      <c r="B67" s="141"/>
      <c r="C67" s="142"/>
      <c r="D67" s="142"/>
      <c r="E67" s="142"/>
      <c r="F67" s="143"/>
      <c r="G67" s="143"/>
      <c r="H67" s="131"/>
      <c r="I67" s="144"/>
      <c r="J67" s="145"/>
      <c r="K67" s="145"/>
      <c r="L67" s="78"/>
      <c r="M67" s="78"/>
      <c r="N67" s="146"/>
      <c r="O67" s="146"/>
      <c r="P67" s="146"/>
      <c r="Q67" s="146"/>
      <c r="R67" s="146"/>
      <c r="S67" s="146"/>
      <c r="T67" s="146"/>
      <c r="U67" s="146"/>
      <c r="V67" s="146"/>
      <c r="W67" s="146"/>
      <c r="X67" s="146"/>
      <c r="Y67" s="146"/>
      <c r="Z67" s="147"/>
    </row>
    <row r="68" spans="2:26" ht="12" customHeight="1" x14ac:dyDescent="0.25">
      <c r="B68" s="141"/>
      <c r="C68" s="142"/>
      <c r="D68" s="142"/>
      <c r="E68" s="142"/>
      <c r="F68" s="143"/>
      <c r="G68" s="143"/>
      <c r="H68" s="131"/>
      <c r="I68" s="144"/>
      <c r="J68" s="145"/>
      <c r="K68" s="145"/>
      <c r="L68" s="78"/>
      <c r="M68" s="78"/>
      <c r="N68" s="146"/>
      <c r="O68" s="146"/>
      <c r="P68" s="146"/>
      <c r="Q68" s="146"/>
      <c r="R68" s="146"/>
      <c r="S68" s="146"/>
      <c r="T68" s="146"/>
      <c r="U68" s="146"/>
      <c r="V68" s="146"/>
      <c r="W68" s="146"/>
      <c r="X68" s="146"/>
      <c r="Y68" s="146"/>
      <c r="Z68" s="147"/>
    </row>
    <row r="69" spans="2:26" ht="12" customHeight="1" x14ac:dyDescent="0.25">
      <c r="B69" s="141"/>
      <c r="C69" s="142"/>
      <c r="D69" s="142"/>
      <c r="E69" s="142"/>
      <c r="F69" s="143"/>
      <c r="G69" s="143"/>
      <c r="H69" s="131"/>
      <c r="I69" s="144"/>
      <c r="J69" s="145"/>
      <c r="K69" s="145"/>
      <c r="L69" s="78"/>
      <c r="M69" s="78"/>
      <c r="N69" s="146"/>
      <c r="O69" s="146"/>
      <c r="P69" s="146"/>
      <c r="Q69" s="146"/>
      <c r="R69" s="146"/>
      <c r="S69" s="146"/>
      <c r="T69" s="146"/>
      <c r="U69" s="146"/>
      <c r="V69" s="146"/>
      <c r="W69" s="146"/>
      <c r="X69" s="146"/>
      <c r="Y69" s="146"/>
      <c r="Z69" s="147"/>
    </row>
    <row r="70" spans="2:26" x14ac:dyDescent="0.25">
      <c r="B70" s="423"/>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5"/>
    </row>
    <row r="71" spans="2:26" x14ac:dyDescent="0.25">
      <c r="B71" s="378" t="s">
        <v>33</v>
      </c>
      <c r="C71" s="415"/>
      <c r="D71" s="415"/>
      <c r="E71" s="415"/>
      <c r="F71" s="415"/>
      <c r="G71" s="415"/>
      <c r="H71" s="415"/>
      <c r="I71" s="415"/>
      <c r="J71" s="415"/>
      <c r="K71" s="415"/>
      <c r="L71" s="415"/>
      <c r="M71" s="415"/>
      <c r="N71" s="415"/>
      <c r="O71" s="415"/>
      <c r="P71" s="415"/>
      <c r="Q71" s="415"/>
      <c r="R71" s="415"/>
      <c r="S71" s="415"/>
      <c r="T71" s="415"/>
      <c r="U71" s="415"/>
      <c r="V71" s="415"/>
      <c r="W71" s="415"/>
      <c r="X71" s="415"/>
      <c r="Y71" s="415"/>
      <c r="Z71" s="416"/>
    </row>
    <row r="72" spans="2:26" ht="33" customHeight="1" x14ac:dyDescent="0.25">
      <c r="B72" s="426" t="s">
        <v>34</v>
      </c>
      <c r="C72" s="426"/>
      <c r="D72" s="426"/>
      <c r="E72" s="426"/>
      <c r="F72" s="427"/>
      <c r="G72" s="427"/>
      <c r="H72" s="428" t="s">
        <v>35</v>
      </c>
      <c r="I72" s="429"/>
      <c r="J72" s="429"/>
      <c r="K72" s="429"/>
      <c r="L72" s="429"/>
      <c r="M72" s="429"/>
      <c r="N72" s="429"/>
      <c r="O72" s="429"/>
      <c r="P72" s="430"/>
      <c r="Q72" s="431" t="s">
        <v>36</v>
      </c>
      <c r="R72" s="431"/>
      <c r="S72" s="432"/>
      <c r="T72" s="432"/>
      <c r="U72" s="432"/>
      <c r="V72" s="432"/>
      <c r="W72" s="431" t="s">
        <v>37</v>
      </c>
      <c r="X72" s="431"/>
      <c r="Y72" s="432"/>
      <c r="Z72" s="432"/>
    </row>
    <row r="73" spans="2:26" x14ac:dyDescent="0.25">
      <c r="B73" s="433" t="s">
        <v>215</v>
      </c>
      <c r="C73" s="433"/>
      <c r="D73" s="433"/>
      <c r="E73" s="433"/>
      <c r="F73" s="433"/>
      <c r="G73" s="433"/>
      <c r="H73" s="203" t="s">
        <v>216</v>
      </c>
      <c r="I73" s="203"/>
      <c r="J73" s="203"/>
      <c r="K73" s="203"/>
      <c r="L73" s="203"/>
      <c r="M73" s="203"/>
      <c r="N73" s="203"/>
      <c r="O73" s="203"/>
      <c r="P73" s="203"/>
      <c r="Q73" s="207">
        <v>42644</v>
      </c>
      <c r="R73" s="208"/>
      <c r="S73" s="208"/>
      <c r="T73" s="208"/>
      <c r="U73" s="208"/>
      <c r="V73" s="209"/>
      <c r="W73" s="177">
        <v>42735</v>
      </c>
      <c r="X73" s="178"/>
      <c r="Y73" s="178"/>
      <c r="Z73" s="179"/>
    </row>
    <row r="74" spans="2:26" x14ac:dyDescent="0.25">
      <c r="B74" s="433"/>
      <c r="C74" s="433"/>
      <c r="D74" s="433"/>
      <c r="E74" s="433"/>
      <c r="F74" s="433"/>
      <c r="G74" s="433"/>
      <c r="H74" s="203" t="s">
        <v>217</v>
      </c>
      <c r="I74" s="203"/>
      <c r="J74" s="203"/>
      <c r="K74" s="203"/>
      <c r="L74" s="203"/>
      <c r="M74" s="203"/>
      <c r="N74" s="203"/>
      <c r="O74" s="203"/>
      <c r="P74" s="203"/>
      <c r="Q74" s="207">
        <v>42644</v>
      </c>
      <c r="R74" s="208"/>
      <c r="S74" s="208"/>
      <c r="T74" s="208"/>
      <c r="U74" s="208"/>
      <c r="V74" s="209"/>
      <c r="W74" s="198">
        <v>42735</v>
      </c>
      <c r="X74" s="178"/>
      <c r="Y74" s="178"/>
      <c r="Z74" s="179"/>
    </row>
    <row r="75" spans="2:26" x14ac:dyDescent="0.25">
      <c r="B75" s="433"/>
      <c r="C75" s="433"/>
      <c r="D75" s="433"/>
      <c r="E75" s="433"/>
      <c r="F75" s="433"/>
      <c r="G75" s="433"/>
      <c r="H75" s="203" t="s">
        <v>218</v>
      </c>
      <c r="I75" s="203"/>
      <c r="J75" s="203"/>
      <c r="K75" s="203"/>
      <c r="L75" s="203"/>
      <c r="M75" s="203"/>
      <c r="N75" s="203"/>
      <c r="O75" s="203"/>
      <c r="P75" s="203"/>
      <c r="Q75" s="207">
        <v>42644</v>
      </c>
      <c r="R75" s="208"/>
      <c r="S75" s="208"/>
      <c r="T75" s="208"/>
      <c r="U75" s="208"/>
      <c r="V75" s="209"/>
      <c r="W75" s="198">
        <v>42735</v>
      </c>
      <c r="X75" s="178"/>
      <c r="Y75" s="178"/>
      <c r="Z75" s="179"/>
    </row>
    <row r="76" spans="2:26" x14ac:dyDescent="0.25">
      <c r="B76" s="433"/>
      <c r="C76" s="433"/>
      <c r="D76" s="433"/>
      <c r="E76" s="433"/>
      <c r="F76" s="433"/>
      <c r="G76" s="433"/>
      <c r="H76" s="203" t="s">
        <v>219</v>
      </c>
      <c r="I76" s="203"/>
      <c r="J76" s="203"/>
      <c r="K76" s="203"/>
      <c r="L76" s="203"/>
      <c r="M76" s="203"/>
      <c r="N76" s="203"/>
      <c r="O76" s="203"/>
      <c r="P76" s="203"/>
      <c r="Q76" s="207">
        <v>42644</v>
      </c>
      <c r="R76" s="208"/>
      <c r="S76" s="208"/>
      <c r="T76" s="208"/>
      <c r="U76" s="208"/>
      <c r="V76" s="209"/>
      <c r="W76" s="198">
        <v>42735</v>
      </c>
      <c r="X76" s="178"/>
      <c r="Y76" s="178"/>
      <c r="Z76" s="179"/>
    </row>
    <row r="77" spans="2:26" x14ac:dyDescent="0.25">
      <c r="B77" s="433"/>
      <c r="C77" s="433"/>
      <c r="D77" s="433"/>
      <c r="E77" s="433"/>
      <c r="F77" s="433"/>
      <c r="G77" s="433"/>
      <c r="H77" s="203" t="s">
        <v>220</v>
      </c>
      <c r="I77" s="203"/>
      <c r="J77" s="203"/>
      <c r="K77" s="203"/>
      <c r="L77" s="203"/>
      <c r="M77" s="203"/>
      <c r="N77" s="203"/>
      <c r="O77" s="203"/>
      <c r="P77" s="203"/>
      <c r="Q77" s="207">
        <v>42644</v>
      </c>
      <c r="R77" s="208"/>
      <c r="S77" s="208"/>
      <c r="T77" s="208"/>
      <c r="U77" s="208"/>
      <c r="V77" s="209"/>
      <c r="W77" s="198">
        <v>42735</v>
      </c>
      <c r="X77" s="178"/>
      <c r="Y77" s="178"/>
      <c r="Z77" s="179"/>
    </row>
    <row r="78" spans="2:26" x14ac:dyDescent="0.25">
      <c r="B78" s="433"/>
      <c r="C78" s="433"/>
      <c r="D78" s="433"/>
      <c r="E78" s="433"/>
      <c r="F78" s="433"/>
      <c r="G78" s="433"/>
      <c r="H78" s="203" t="s">
        <v>221</v>
      </c>
      <c r="I78" s="203"/>
      <c r="J78" s="203"/>
      <c r="K78" s="203"/>
      <c r="L78" s="203"/>
      <c r="M78" s="203"/>
      <c r="N78" s="203"/>
      <c r="O78" s="203"/>
      <c r="P78" s="203"/>
      <c r="Q78" s="207">
        <v>42644</v>
      </c>
      <c r="R78" s="208"/>
      <c r="S78" s="208"/>
      <c r="T78" s="208"/>
      <c r="U78" s="208"/>
      <c r="V78" s="209"/>
      <c r="W78" s="198">
        <v>42735</v>
      </c>
      <c r="X78" s="178"/>
      <c r="Y78" s="178"/>
      <c r="Z78" s="179"/>
    </row>
    <row r="79" spans="2:26" x14ac:dyDescent="0.25">
      <c r="B79" s="433"/>
      <c r="C79" s="433"/>
      <c r="D79" s="433"/>
      <c r="E79" s="433"/>
      <c r="F79" s="433"/>
      <c r="G79" s="433"/>
      <c r="H79" s="204" t="s">
        <v>222</v>
      </c>
      <c r="I79" s="205"/>
      <c r="J79" s="205"/>
      <c r="K79" s="205"/>
      <c r="L79" s="205"/>
      <c r="M79" s="205"/>
      <c r="N79" s="205"/>
      <c r="O79" s="205"/>
      <c r="P79" s="206"/>
      <c r="Q79" s="207">
        <v>42644</v>
      </c>
      <c r="R79" s="208"/>
      <c r="S79" s="208"/>
      <c r="T79" s="208"/>
      <c r="U79" s="208"/>
      <c r="V79" s="209"/>
      <c r="W79" s="198">
        <v>42735</v>
      </c>
      <c r="X79" s="178"/>
      <c r="Y79" s="178"/>
      <c r="Z79" s="179"/>
    </row>
    <row r="80" spans="2:26" x14ac:dyDescent="0.25">
      <c r="B80" s="433"/>
      <c r="C80" s="433"/>
      <c r="D80" s="433"/>
      <c r="E80" s="433"/>
      <c r="F80" s="433"/>
      <c r="G80" s="433"/>
      <c r="H80" s="203" t="s">
        <v>223</v>
      </c>
      <c r="I80" s="203"/>
      <c r="J80" s="203"/>
      <c r="K80" s="203"/>
      <c r="L80" s="203"/>
      <c r="M80" s="203"/>
      <c r="N80" s="203"/>
      <c r="O80" s="203"/>
      <c r="P80" s="203"/>
      <c r="Q80" s="207">
        <v>42644</v>
      </c>
      <c r="R80" s="208"/>
      <c r="S80" s="208"/>
      <c r="T80" s="208"/>
      <c r="U80" s="208"/>
      <c r="V80" s="209"/>
      <c r="W80" s="198">
        <v>42735</v>
      </c>
      <c r="X80" s="178"/>
      <c r="Y80" s="178"/>
      <c r="Z80" s="179"/>
    </row>
    <row r="81" spans="2:26" x14ac:dyDescent="0.25">
      <c r="B81" s="26"/>
      <c r="C81" s="27"/>
      <c r="D81" s="27"/>
      <c r="E81" s="27"/>
      <c r="F81" s="27"/>
      <c r="G81" s="28"/>
      <c r="H81" s="29"/>
      <c r="I81" s="434" t="s">
        <v>103</v>
      </c>
      <c r="J81" s="435"/>
      <c r="K81" s="435"/>
      <c r="L81" s="435"/>
      <c r="M81" s="435"/>
      <c r="N81" s="435"/>
      <c r="O81" s="435"/>
      <c r="P81" s="436"/>
      <c r="Q81" s="437"/>
      <c r="R81" s="438"/>
      <c r="S81" s="438"/>
      <c r="T81" s="438"/>
      <c r="U81" s="438"/>
      <c r="V81" s="439"/>
      <c r="W81" s="437"/>
      <c r="X81" s="438"/>
      <c r="Y81" s="438"/>
      <c r="Z81" s="439"/>
    </row>
    <row r="82" spans="2:26" x14ac:dyDescent="0.25">
      <c r="B82" s="448"/>
      <c r="C82" s="449"/>
      <c r="D82" s="449"/>
      <c r="E82" s="449"/>
      <c r="F82" s="449"/>
      <c r="G82" s="449"/>
      <c r="H82" s="449"/>
      <c r="I82" s="449"/>
      <c r="J82" s="449"/>
      <c r="K82" s="449"/>
      <c r="L82" s="449"/>
      <c r="M82" s="449"/>
      <c r="N82" s="449"/>
      <c r="O82" s="449"/>
      <c r="P82" s="449"/>
      <c r="Q82" s="449"/>
      <c r="R82" s="449"/>
      <c r="S82" s="449"/>
      <c r="T82" s="449"/>
      <c r="U82" s="449"/>
      <c r="V82" s="449"/>
      <c r="W82" s="449"/>
      <c r="X82" s="449"/>
      <c r="Y82" s="449"/>
      <c r="Z82" s="450"/>
    </row>
    <row r="83" spans="2:26" x14ac:dyDescent="0.25">
      <c r="B83" s="451" t="s">
        <v>38</v>
      </c>
      <c r="C83" s="451"/>
      <c r="D83" s="451"/>
      <c r="E83" s="451"/>
      <c r="F83" s="451"/>
      <c r="G83" s="451"/>
      <c r="H83" s="30" t="s">
        <v>39</v>
      </c>
      <c r="I83" s="451" t="s">
        <v>40</v>
      </c>
      <c r="J83" s="451"/>
      <c r="K83" s="451"/>
      <c r="L83" s="451"/>
      <c r="M83" s="451"/>
      <c r="N83" s="451"/>
      <c r="O83" s="451"/>
      <c r="P83" s="451"/>
      <c r="Q83" s="452" t="s">
        <v>39</v>
      </c>
      <c r="R83" s="453"/>
      <c r="S83" s="446"/>
      <c r="T83" s="446"/>
      <c r="U83" s="446"/>
      <c r="V83" s="446"/>
      <c r="W83" s="446"/>
      <c r="X83" s="446"/>
      <c r="Y83" s="446"/>
      <c r="Z83" s="447"/>
    </row>
    <row r="84" spans="2:26" x14ac:dyDescent="0.25">
      <c r="B84" s="440" t="s">
        <v>201</v>
      </c>
      <c r="C84" s="441"/>
      <c r="D84" s="441"/>
      <c r="E84" s="441"/>
      <c r="F84" s="442"/>
      <c r="G84" s="443"/>
      <c r="H84" s="31"/>
      <c r="I84" s="444" t="s">
        <v>206</v>
      </c>
      <c r="J84" s="442"/>
      <c r="K84" s="442"/>
      <c r="L84" s="442"/>
      <c r="M84" s="442"/>
      <c r="N84" s="442"/>
      <c r="O84" s="442"/>
      <c r="P84" s="443"/>
      <c r="Q84" s="445"/>
      <c r="R84" s="446"/>
      <c r="S84" s="446"/>
      <c r="T84" s="446"/>
      <c r="U84" s="446"/>
      <c r="V84" s="446"/>
      <c r="W84" s="446"/>
      <c r="X84" s="446"/>
      <c r="Y84" s="446"/>
      <c r="Z84" s="447"/>
    </row>
    <row r="85" spans="2:26" x14ac:dyDescent="0.25">
      <c r="B85" s="440" t="s">
        <v>224</v>
      </c>
      <c r="C85" s="441"/>
      <c r="D85" s="441"/>
      <c r="E85" s="441"/>
      <c r="F85" s="442"/>
      <c r="G85" s="443"/>
      <c r="H85" s="31"/>
      <c r="I85" s="444">
        <v>2</v>
      </c>
      <c r="J85" s="442"/>
      <c r="K85" s="442"/>
      <c r="L85" s="442"/>
      <c r="M85" s="442"/>
      <c r="N85" s="442"/>
      <c r="O85" s="442"/>
      <c r="P85" s="443"/>
      <c r="Q85" s="445" t="s">
        <v>73</v>
      </c>
      <c r="R85" s="446"/>
      <c r="S85" s="446"/>
      <c r="T85" s="446"/>
      <c r="U85" s="446"/>
      <c r="V85" s="446"/>
      <c r="W85" s="446"/>
      <c r="X85" s="446"/>
      <c r="Y85" s="446"/>
      <c r="Z85" s="447"/>
    </row>
    <row r="86" spans="2:26" x14ac:dyDescent="0.25">
      <c r="B86" s="444" t="s">
        <v>203</v>
      </c>
      <c r="C86" s="442"/>
      <c r="D86" s="442"/>
      <c r="E86" s="442"/>
      <c r="F86" s="442"/>
      <c r="G86" s="443"/>
      <c r="H86" s="31"/>
      <c r="I86" s="444">
        <v>3</v>
      </c>
      <c r="J86" s="442"/>
      <c r="K86" s="442"/>
      <c r="L86" s="442"/>
      <c r="M86" s="442"/>
      <c r="N86" s="442"/>
      <c r="O86" s="442"/>
      <c r="P86" s="443"/>
      <c r="Q86" s="445"/>
      <c r="R86" s="446"/>
      <c r="S86" s="446"/>
      <c r="T86" s="446"/>
      <c r="U86" s="446"/>
      <c r="V86" s="446"/>
      <c r="W86" s="446"/>
      <c r="X86" s="446"/>
      <c r="Y86" s="446"/>
      <c r="Z86" s="447"/>
    </row>
    <row r="87" spans="2:26" x14ac:dyDescent="0.25">
      <c r="B87" s="444" t="s">
        <v>225</v>
      </c>
      <c r="C87" s="442"/>
      <c r="D87" s="442"/>
      <c r="E87" s="442"/>
      <c r="F87" s="442"/>
      <c r="G87" s="443"/>
      <c r="H87" s="31"/>
      <c r="I87" s="444">
        <v>4</v>
      </c>
      <c r="J87" s="442"/>
      <c r="K87" s="442"/>
      <c r="L87" s="442"/>
      <c r="M87" s="442"/>
      <c r="N87" s="442"/>
      <c r="O87" s="442"/>
      <c r="P87" s="443"/>
      <c r="Q87" s="445"/>
      <c r="R87" s="446"/>
      <c r="S87" s="446"/>
      <c r="T87" s="446"/>
      <c r="U87" s="446"/>
      <c r="V87" s="446"/>
      <c r="W87" s="446"/>
      <c r="X87" s="446"/>
      <c r="Y87" s="446"/>
      <c r="Z87" s="447"/>
    </row>
    <row r="88" spans="2:26" x14ac:dyDescent="0.25">
      <c r="B88" s="444" t="s">
        <v>226</v>
      </c>
      <c r="C88" s="442"/>
      <c r="D88" s="442"/>
      <c r="E88" s="442"/>
      <c r="F88" s="442"/>
      <c r="G88" s="443"/>
      <c r="H88" s="31"/>
      <c r="I88" s="444">
        <v>5</v>
      </c>
      <c r="J88" s="442"/>
      <c r="K88" s="442"/>
      <c r="L88" s="442"/>
      <c r="M88" s="442"/>
      <c r="N88" s="442"/>
      <c r="O88" s="442"/>
      <c r="P88" s="443"/>
      <c r="Q88" s="445"/>
      <c r="R88" s="446"/>
      <c r="S88" s="446"/>
      <c r="T88" s="446"/>
      <c r="U88" s="446"/>
      <c r="V88" s="446"/>
      <c r="W88" s="446"/>
      <c r="X88" s="446"/>
      <c r="Y88" s="446"/>
      <c r="Z88" s="447"/>
    </row>
    <row r="89" spans="2:26" x14ac:dyDescent="0.25">
      <c r="B89" s="454"/>
      <c r="C89" s="455"/>
      <c r="D89" s="455"/>
      <c r="E89" s="455"/>
      <c r="F89" s="455"/>
      <c r="G89" s="455"/>
      <c r="H89" s="455"/>
      <c r="I89" s="455"/>
      <c r="J89" s="455"/>
      <c r="K89" s="455"/>
      <c r="L89" s="455"/>
      <c r="M89" s="455"/>
      <c r="N89" s="455"/>
      <c r="O89" s="455"/>
      <c r="P89" s="455"/>
      <c r="Q89" s="455"/>
      <c r="R89" s="455"/>
      <c r="S89" s="455"/>
      <c r="T89" s="455"/>
      <c r="U89" s="455"/>
      <c r="V89" s="455"/>
      <c r="W89" s="455"/>
      <c r="X89" s="455"/>
      <c r="Y89" s="455"/>
      <c r="Z89" s="456"/>
    </row>
    <row r="90" spans="2:26" x14ac:dyDescent="0.25">
      <c r="B90" s="457" t="s">
        <v>41</v>
      </c>
      <c r="C90" s="124"/>
      <c r="D90" s="124"/>
      <c r="E90" s="124"/>
      <c r="F90" s="32" t="s">
        <v>42</v>
      </c>
      <c r="G90" s="440" t="s">
        <v>227</v>
      </c>
      <c r="H90" s="442"/>
      <c r="I90" s="442"/>
      <c r="J90" s="442"/>
      <c r="K90" s="442"/>
      <c r="L90" s="442"/>
      <c r="M90" s="442"/>
      <c r="N90" s="442"/>
      <c r="O90" s="442"/>
      <c r="P90" s="442"/>
      <c r="Q90" s="442"/>
      <c r="R90" s="442"/>
      <c r="S90" s="442"/>
      <c r="T90" s="442"/>
      <c r="U90" s="442"/>
      <c r="V90" s="442"/>
      <c r="W90" s="442"/>
      <c r="X90" s="442"/>
      <c r="Y90" s="442"/>
      <c r="Z90" s="443"/>
    </row>
    <row r="91" spans="2:26" x14ac:dyDescent="0.25">
      <c r="B91" s="458"/>
      <c r="C91" s="125"/>
      <c r="D91" s="125"/>
      <c r="E91" s="125"/>
      <c r="F91" s="32" t="s">
        <v>43</v>
      </c>
      <c r="G91" s="460" t="s">
        <v>228</v>
      </c>
      <c r="H91" s="461"/>
      <c r="I91" s="461"/>
      <c r="J91" s="461"/>
      <c r="K91" s="461"/>
      <c r="L91" s="461"/>
      <c r="M91" s="461"/>
      <c r="N91" s="461"/>
      <c r="O91" s="461"/>
      <c r="P91" s="461"/>
      <c r="Q91" s="461"/>
      <c r="R91" s="461"/>
      <c r="S91" s="461"/>
      <c r="T91" s="461"/>
      <c r="U91" s="461"/>
      <c r="V91" s="461"/>
      <c r="W91" s="461"/>
      <c r="X91" s="461"/>
      <c r="Y91" s="461"/>
      <c r="Z91" s="462"/>
    </row>
    <row r="92" spans="2:26" x14ac:dyDescent="0.25">
      <c r="B92" s="458"/>
      <c r="C92" s="125"/>
      <c r="D92" s="125"/>
      <c r="E92" s="125"/>
      <c r="F92" s="463" t="s">
        <v>44</v>
      </c>
      <c r="G92" s="465" t="s">
        <v>229</v>
      </c>
      <c r="H92" s="466"/>
      <c r="I92" s="466"/>
      <c r="J92" s="466"/>
      <c r="K92" s="466"/>
      <c r="L92" s="466"/>
      <c r="M92" s="466"/>
      <c r="N92" s="466"/>
      <c r="O92" s="466"/>
      <c r="P92" s="466"/>
      <c r="Q92" s="466"/>
      <c r="R92" s="466"/>
      <c r="S92" s="466"/>
      <c r="T92" s="466"/>
      <c r="U92" s="466"/>
      <c r="V92" s="466"/>
      <c r="W92" s="466"/>
      <c r="X92" s="466"/>
      <c r="Y92" s="466"/>
      <c r="Z92" s="467"/>
    </row>
    <row r="93" spans="2:26" x14ac:dyDescent="0.25">
      <c r="B93" s="459"/>
      <c r="C93" s="126"/>
      <c r="D93" s="126"/>
      <c r="E93" s="126"/>
      <c r="F93" s="464"/>
      <c r="G93" s="468"/>
      <c r="H93" s="469"/>
      <c r="I93" s="469"/>
      <c r="J93" s="469"/>
      <c r="K93" s="469"/>
      <c r="L93" s="469"/>
      <c r="M93" s="469"/>
      <c r="N93" s="469"/>
      <c r="O93" s="469"/>
      <c r="P93" s="469"/>
      <c r="Q93" s="469"/>
      <c r="R93" s="469"/>
      <c r="S93" s="469"/>
      <c r="T93" s="469"/>
      <c r="U93" s="469"/>
      <c r="V93" s="469"/>
      <c r="W93" s="469"/>
      <c r="X93" s="469"/>
      <c r="Y93" s="469"/>
      <c r="Z93" s="470"/>
    </row>
    <row r="94" spans="2:26" x14ac:dyDescent="0.25">
      <c r="B94" s="454"/>
      <c r="C94" s="455"/>
      <c r="D94" s="455"/>
      <c r="E94" s="455"/>
      <c r="F94" s="455"/>
      <c r="G94" s="455"/>
      <c r="H94" s="455"/>
      <c r="I94" s="455"/>
      <c r="J94" s="455"/>
      <c r="K94" s="455"/>
      <c r="L94" s="455"/>
      <c r="M94" s="455"/>
      <c r="N94" s="455"/>
      <c r="O94" s="455"/>
      <c r="P94" s="455"/>
      <c r="Q94" s="455"/>
      <c r="R94" s="455"/>
      <c r="S94" s="455"/>
      <c r="T94" s="455"/>
      <c r="U94" s="455"/>
      <c r="V94" s="455"/>
      <c r="W94" s="455"/>
      <c r="X94" s="455"/>
      <c r="Y94" s="455"/>
      <c r="Z94" s="456"/>
    </row>
    <row r="95" spans="2:26" ht="12" customHeight="1" x14ac:dyDescent="0.25"/>
    <row r="96" spans="2:26" ht="12" customHeight="1" x14ac:dyDescent="0.25">
      <c r="B96" s="33" t="s">
        <v>45</v>
      </c>
      <c r="C96" s="33"/>
      <c r="D96" s="33"/>
      <c r="E96" s="33"/>
    </row>
    <row r="97" spans="2:27" ht="12" customHeight="1" x14ac:dyDescent="0.25"/>
    <row r="98" spans="2:27" s="36" customFormat="1" ht="13.5" customHeight="1" x14ac:dyDescent="0.2">
      <c r="B98" s="118">
        <v>0</v>
      </c>
      <c r="C98" s="118"/>
      <c r="D98" s="118"/>
      <c r="E98" s="118"/>
      <c r="F98" s="118">
        <v>1000</v>
      </c>
      <c r="G98" s="118">
        <v>2000</v>
      </c>
      <c r="H98" s="118">
        <v>3000</v>
      </c>
      <c r="I98" s="118">
        <v>4000</v>
      </c>
      <c r="J98" s="476">
        <v>5000</v>
      </c>
      <c r="K98" s="476"/>
      <c r="L98" s="476"/>
      <c r="M98" s="476">
        <v>6000</v>
      </c>
      <c r="N98" s="476"/>
      <c r="O98" s="473"/>
      <c r="P98" s="473"/>
      <c r="Q98" s="473">
        <v>9000</v>
      </c>
      <c r="R98" s="474"/>
      <c r="S98" s="474"/>
      <c r="T98" s="475"/>
      <c r="U98" s="117"/>
      <c r="V98" s="471" t="s">
        <v>26</v>
      </c>
      <c r="W98" s="472"/>
      <c r="X98" s="472"/>
      <c r="Y98" s="472"/>
    </row>
    <row r="99" spans="2:27" s="36" customFormat="1" ht="13.5" customHeight="1" x14ac:dyDescent="0.2">
      <c r="B99" s="37">
        <v>1</v>
      </c>
      <c r="C99" s="37" t="s">
        <v>230</v>
      </c>
      <c r="D99" s="37"/>
      <c r="E99" s="37"/>
      <c r="F99" s="154">
        <v>2930840</v>
      </c>
      <c r="G99" s="154">
        <v>328307.56</v>
      </c>
      <c r="H99" s="154">
        <v>52713.440000000002</v>
      </c>
      <c r="I99" s="123">
        <v>0</v>
      </c>
      <c r="J99" s="259">
        <v>0</v>
      </c>
      <c r="K99" s="260"/>
      <c r="L99" s="261"/>
      <c r="M99" s="257">
        <v>0</v>
      </c>
      <c r="N99" s="258"/>
      <c r="O99" s="258"/>
      <c r="P99" s="258"/>
      <c r="Q99" s="151">
        <v>0</v>
      </c>
      <c r="R99" s="152"/>
      <c r="S99" s="152"/>
      <c r="T99" s="153"/>
      <c r="U99" s="122"/>
      <c r="V99" s="255">
        <f>+F99+G99+H99+I99+J99+M99+Q99</f>
        <v>3311861</v>
      </c>
      <c r="W99" s="256"/>
      <c r="X99" s="256"/>
      <c r="Y99" s="256"/>
      <c r="Z99" s="40"/>
      <c r="AA99" s="41"/>
    </row>
    <row r="100" spans="2:27" s="36" customFormat="1" ht="13.5" customHeight="1" x14ac:dyDescent="0.2">
      <c r="B100" s="37">
        <v>2</v>
      </c>
      <c r="C100" s="37" t="s">
        <v>231</v>
      </c>
      <c r="D100" s="37"/>
      <c r="E100" s="37"/>
      <c r="F100" s="154">
        <v>386567</v>
      </c>
      <c r="G100" s="154">
        <f>71560.98+4765.11</f>
        <v>76326.09</v>
      </c>
      <c r="H100" s="154">
        <f>2298769.68+2579.04</f>
        <v>2301348.7200000002</v>
      </c>
      <c r="I100" s="154">
        <v>0</v>
      </c>
      <c r="J100" s="259">
        <v>0</v>
      </c>
      <c r="K100" s="260"/>
      <c r="L100" s="261"/>
      <c r="M100" s="257">
        <v>0</v>
      </c>
      <c r="N100" s="258"/>
      <c r="O100" s="258"/>
      <c r="P100" s="258"/>
      <c r="Q100" s="151">
        <v>0</v>
      </c>
      <c r="R100" s="152"/>
      <c r="S100" s="152"/>
      <c r="T100" s="153"/>
      <c r="U100" s="153"/>
      <c r="V100" s="255">
        <f>+F100+G100+H100+I100+J100+M100+Q100</f>
        <v>2764241.81</v>
      </c>
      <c r="W100" s="256"/>
      <c r="X100" s="256"/>
      <c r="Y100" s="256"/>
      <c r="Z100" s="40"/>
      <c r="AA100" s="41"/>
    </row>
    <row r="101" spans="2:27" s="36" customFormat="1" ht="13.5" customHeight="1" x14ac:dyDescent="0.2">
      <c r="B101" s="37">
        <v>3</v>
      </c>
      <c r="C101" s="37" t="s">
        <v>165</v>
      </c>
      <c r="D101" s="37"/>
      <c r="E101" s="37"/>
      <c r="F101" s="154">
        <v>789596</v>
      </c>
      <c r="G101" s="154">
        <v>102857.43</v>
      </c>
      <c r="H101" s="154">
        <v>53795.41</v>
      </c>
      <c r="I101" s="154">
        <v>2346873.2799999998</v>
      </c>
      <c r="J101" s="259">
        <v>0</v>
      </c>
      <c r="K101" s="260"/>
      <c r="L101" s="261"/>
      <c r="M101" s="257">
        <v>0</v>
      </c>
      <c r="N101" s="258"/>
      <c r="O101" s="258"/>
      <c r="P101" s="258"/>
      <c r="Q101" s="151">
        <v>0</v>
      </c>
      <c r="R101" s="152"/>
      <c r="S101" s="152"/>
      <c r="T101" s="153"/>
      <c r="U101" s="153"/>
      <c r="V101" s="255">
        <f t="shared" ref="V101:V106" si="4">+F101+G101+H101+I101+J101+M101+Q101</f>
        <v>3293122.1199999996</v>
      </c>
      <c r="W101" s="256"/>
      <c r="X101" s="256"/>
      <c r="Y101" s="256"/>
      <c r="Z101" s="40"/>
      <c r="AA101" s="41"/>
    </row>
    <row r="102" spans="2:27" s="36" customFormat="1" ht="13.5" customHeight="1" x14ac:dyDescent="0.2">
      <c r="B102" s="37">
        <v>4</v>
      </c>
      <c r="C102" s="37" t="s">
        <v>234</v>
      </c>
      <c r="D102" s="37"/>
      <c r="E102" s="37"/>
      <c r="F102" s="154">
        <v>1071589</v>
      </c>
      <c r="G102" s="154">
        <f>106073.52+26085.29</f>
        <v>132158.81</v>
      </c>
      <c r="H102" s="154">
        <f>471961.23+4677.03</f>
        <v>476638.26</v>
      </c>
      <c r="I102" s="154">
        <v>458145.02</v>
      </c>
      <c r="J102" s="259">
        <v>0</v>
      </c>
      <c r="K102" s="260"/>
      <c r="L102" s="261"/>
      <c r="M102" s="257">
        <v>0</v>
      </c>
      <c r="N102" s="258"/>
      <c r="O102" s="258"/>
      <c r="P102" s="258"/>
      <c r="Q102" s="151">
        <v>0</v>
      </c>
      <c r="R102" s="152"/>
      <c r="S102" s="152"/>
      <c r="T102" s="153"/>
      <c r="U102" s="153"/>
      <c r="V102" s="255">
        <f t="shared" si="4"/>
        <v>2138531.09</v>
      </c>
      <c r="W102" s="256"/>
      <c r="X102" s="256"/>
      <c r="Y102" s="256"/>
      <c r="Z102" s="40"/>
      <c r="AA102" s="41"/>
    </row>
    <row r="103" spans="2:27" s="36" customFormat="1" ht="13.5" customHeight="1" x14ac:dyDescent="0.2">
      <c r="B103" s="37">
        <v>5</v>
      </c>
      <c r="C103" s="37" t="s">
        <v>233</v>
      </c>
      <c r="D103" s="37"/>
      <c r="E103" s="37"/>
      <c r="F103" s="154">
        <v>416626</v>
      </c>
      <c r="G103" s="154">
        <f>183363.74+1379+599.98+2070+6534.66</f>
        <v>193947.38</v>
      </c>
      <c r="H103" s="154">
        <f>1997809.48+6293.38+2600.5+7590.64+8690.61</f>
        <v>2022984.6099999999</v>
      </c>
      <c r="I103" s="154">
        <v>0</v>
      </c>
      <c r="J103" s="259">
        <v>20062.97</v>
      </c>
      <c r="K103" s="260"/>
      <c r="L103" s="261"/>
      <c r="M103" s="257">
        <v>0</v>
      </c>
      <c r="N103" s="258"/>
      <c r="O103" s="258"/>
      <c r="P103" s="258"/>
      <c r="Q103" s="151">
        <v>0</v>
      </c>
      <c r="R103" s="152"/>
      <c r="S103" s="152"/>
      <c r="T103" s="153"/>
      <c r="U103" s="153"/>
      <c r="V103" s="255">
        <f>+F103+G103+H103+I103+J103+M103+Q103</f>
        <v>2653620.96</v>
      </c>
      <c r="W103" s="256"/>
      <c r="X103" s="256"/>
      <c r="Y103" s="256"/>
      <c r="Z103" s="40"/>
      <c r="AA103" s="41"/>
    </row>
    <row r="104" spans="2:27" s="36" customFormat="1" ht="13.5" customHeight="1" x14ac:dyDescent="0.2">
      <c r="B104" s="37">
        <v>6</v>
      </c>
      <c r="C104" s="37" t="s">
        <v>166</v>
      </c>
      <c r="D104" s="37"/>
      <c r="E104" s="37"/>
      <c r="F104" s="154">
        <v>738544</v>
      </c>
      <c r="G104" s="154">
        <v>172791.73</v>
      </c>
      <c r="H104" s="154">
        <v>315565.58</v>
      </c>
      <c r="I104" s="154">
        <v>774409.31</v>
      </c>
      <c r="J104" s="259"/>
      <c r="K104" s="260"/>
      <c r="L104" s="261"/>
      <c r="M104" s="257">
        <v>0</v>
      </c>
      <c r="N104" s="258"/>
      <c r="O104" s="258"/>
      <c r="P104" s="258"/>
      <c r="Q104" s="151">
        <v>0</v>
      </c>
      <c r="R104" s="152"/>
      <c r="S104" s="152"/>
      <c r="T104" s="153"/>
      <c r="U104" s="153"/>
      <c r="V104" s="255">
        <f t="shared" si="4"/>
        <v>2001310.62</v>
      </c>
      <c r="W104" s="256"/>
      <c r="X104" s="256"/>
      <c r="Y104" s="256"/>
      <c r="Z104" s="40"/>
      <c r="AA104" s="41"/>
    </row>
    <row r="105" spans="2:27" s="36" customFormat="1" ht="13.5" customHeight="1" x14ac:dyDescent="0.2">
      <c r="B105" s="42">
        <v>7</v>
      </c>
      <c r="C105" s="42" t="s">
        <v>235</v>
      </c>
      <c r="D105" s="42"/>
      <c r="E105" s="42"/>
      <c r="F105" s="123">
        <v>1661740</v>
      </c>
      <c r="G105" s="123">
        <v>0</v>
      </c>
      <c r="H105" s="123">
        <v>0</v>
      </c>
      <c r="I105" s="123">
        <v>0</v>
      </c>
      <c r="J105" s="259">
        <v>0</v>
      </c>
      <c r="K105" s="260"/>
      <c r="L105" s="261"/>
      <c r="M105" s="257">
        <v>0</v>
      </c>
      <c r="N105" s="258"/>
      <c r="O105" s="258"/>
      <c r="P105" s="258"/>
      <c r="Q105" s="151">
        <v>0</v>
      </c>
      <c r="R105" s="152"/>
      <c r="S105" s="152"/>
      <c r="T105" s="153"/>
      <c r="U105" s="122"/>
      <c r="V105" s="255">
        <f t="shared" si="4"/>
        <v>1661740</v>
      </c>
      <c r="W105" s="256"/>
      <c r="X105" s="256"/>
      <c r="Y105" s="256"/>
      <c r="Z105" s="41"/>
      <c r="AA105" s="41"/>
    </row>
    <row r="106" spans="2:27" s="36" customFormat="1" ht="13.5" customHeight="1" x14ac:dyDescent="0.2">
      <c r="B106" s="42">
        <v>8</v>
      </c>
      <c r="C106" s="42" t="s">
        <v>239</v>
      </c>
      <c r="D106" s="42"/>
      <c r="E106" s="42"/>
      <c r="F106" s="121">
        <f>202642+55187+352370+229482+696206+152390+93197+340349+105082</f>
        <v>2226905</v>
      </c>
      <c r="G106" s="121">
        <f>2485.44+1530+9506.4+13329.06+154327.94+41422.67+3111+6352.78+10839.88+8393.8</f>
        <v>251298.97</v>
      </c>
      <c r="H106" s="121">
        <f>4966+8222.6+22418.52+2397+9938.92</f>
        <v>47943.040000000001</v>
      </c>
      <c r="I106" s="121">
        <v>150259.89000000001</v>
      </c>
      <c r="J106" s="348">
        <f>11456.59+35922.48</f>
        <v>47379.070000000007</v>
      </c>
      <c r="K106" s="349"/>
      <c r="L106" s="350"/>
      <c r="M106" s="257">
        <v>0</v>
      </c>
      <c r="N106" s="258"/>
      <c r="O106" s="258"/>
      <c r="P106" s="258"/>
      <c r="Q106" s="151">
        <v>0</v>
      </c>
      <c r="R106" s="152"/>
      <c r="S106" s="152"/>
      <c r="T106" s="153"/>
      <c r="U106" s="120"/>
      <c r="V106" s="255">
        <f t="shared" si="4"/>
        <v>2723785.97</v>
      </c>
      <c r="W106" s="256"/>
      <c r="X106" s="256"/>
      <c r="Y106" s="256"/>
    </row>
    <row r="107" spans="2:27" s="36" customFormat="1" ht="13.5" customHeight="1" x14ac:dyDescent="0.2">
      <c r="B107" s="42"/>
      <c r="C107" s="42" t="s">
        <v>236</v>
      </c>
      <c r="D107" s="42"/>
      <c r="E107" s="42"/>
      <c r="F107" s="150">
        <v>299867</v>
      </c>
      <c r="G107" s="150">
        <f>15234.94+3450.8</f>
        <v>18685.740000000002</v>
      </c>
      <c r="H107" s="150">
        <f>2397+4913</f>
        <v>7310</v>
      </c>
      <c r="I107" s="150">
        <v>0</v>
      </c>
      <c r="J107" s="348">
        <v>0</v>
      </c>
      <c r="K107" s="349"/>
      <c r="L107" s="350"/>
      <c r="M107" s="175">
        <v>0</v>
      </c>
      <c r="N107" s="176"/>
      <c r="O107" s="176"/>
      <c r="P107" s="176"/>
      <c r="Q107" s="151">
        <v>0</v>
      </c>
      <c r="R107" s="152"/>
      <c r="S107" s="152"/>
      <c r="T107" s="153"/>
      <c r="U107" s="149"/>
      <c r="V107" s="255">
        <f t="shared" ref="V107" si="5">+F107+G107+H107+I107+J107+M107+Q107</f>
        <v>325862.74</v>
      </c>
      <c r="W107" s="256"/>
      <c r="X107" s="256"/>
      <c r="Y107" s="256"/>
    </row>
    <row r="108" spans="2:27" s="36" customFormat="1" ht="13.5" customHeight="1" x14ac:dyDescent="0.2">
      <c r="B108" s="42">
        <v>9</v>
      </c>
      <c r="C108" s="42" t="s">
        <v>237</v>
      </c>
      <c r="D108" s="42"/>
      <c r="E108" s="42"/>
      <c r="F108" s="121">
        <v>183633</v>
      </c>
      <c r="G108" s="121">
        <v>12724.11</v>
      </c>
      <c r="H108" s="121">
        <v>2574</v>
      </c>
      <c r="I108" s="121">
        <v>0</v>
      </c>
      <c r="J108" s="348">
        <v>0</v>
      </c>
      <c r="K108" s="349"/>
      <c r="L108" s="350"/>
      <c r="M108" s="257">
        <v>0</v>
      </c>
      <c r="N108" s="258"/>
      <c r="O108" s="258"/>
      <c r="P108" s="258"/>
      <c r="Q108" s="151">
        <v>0</v>
      </c>
      <c r="R108" s="152"/>
      <c r="S108" s="152"/>
      <c r="T108" s="153"/>
      <c r="U108" s="120"/>
      <c r="V108" s="259">
        <f>+F108+G108+H108+I108+J108+M108+Q108</f>
        <v>198931.11</v>
      </c>
      <c r="W108" s="260"/>
      <c r="X108" s="260"/>
      <c r="Y108" s="261"/>
    </row>
    <row r="109" spans="2:27" s="36" customFormat="1" ht="13.5" customHeight="1" x14ac:dyDescent="0.2">
      <c r="B109" s="42">
        <v>10</v>
      </c>
      <c r="C109" s="42" t="s">
        <v>240</v>
      </c>
      <c r="D109" s="42"/>
      <c r="E109" s="42"/>
      <c r="F109" s="150">
        <f>363642+328594+234133+169979</f>
        <v>1096348</v>
      </c>
      <c r="G109" s="150">
        <v>21456.959999999999</v>
      </c>
      <c r="H109" s="150">
        <f>9776+8401+7201</f>
        <v>25378</v>
      </c>
      <c r="I109" s="150"/>
      <c r="J109" s="348"/>
      <c r="K109" s="349"/>
      <c r="L109" s="350"/>
      <c r="M109" s="257">
        <v>0</v>
      </c>
      <c r="N109" s="258"/>
      <c r="O109" s="258"/>
      <c r="P109" s="351"/>
      <c r="Q109" s="151">
        <v>0</v>
      </c>
      <c r="R109" s="152"/>
      <c r="S109" s="152"/>
      <c r="T109" s="153"/>
      <c r="U109" s="148"/>
      <c r="V109" s="259">
        <f t="shared" ref="V109" si="6">+F109+G109+H109+I109+J109+M109+Q109</f>
        <v>1143182.96</v>
      </c>
      <c r="W109" s="260"/>
      <c r="X109" s="260"/>
      <c r="Y109" s="261"/>
    </row>
    <row r="110" spans="2:27" s="36" customFormat="1" ht="13.5" customHeight="1" x14ac:dyDescent="0.2">
      <c r="B110" s="42">
        <v>11</v>
      </c>
      <c r="C110" s="42" t="s">
        <v>53</v>
      </c>
      <c r="D110" s="42"/>
      <c r="E110" s="42"/>
      <c r="F110" s="189">
        <v>2584140.54</v>
      </c>
      <c r="G110" s="189">
        <v>424103.2</v>
      </c>
      <c r="H110" s="189">
        <v>0</v>
      </c>
      <c r="I110" s="189">
        <v>0</v>
      </c>
      <c r="J110" s="348">
        <v>0</v>
      </c>
      <c r="K110" s="349"/>
      <c r="L110" s="350"/>
      <c r="M110" s="186">
        <v>0</v>
      </c>
      <c r="N110" s="187"/>
      <c r="O110" s="187"/>
      <c r="P110" s="187"/>
      <c r="Q110" s="183">
        <v>0</v>
      </c>
      <c r="R110" s="184"/>
      <c r="S110" s="184"/>
      <c r="T110" s="185"/>
      <c r="U110" s="188"/>
      <c r="V110" s="259">
        <f t="shared" ref="V110" si="7">+F110+G110+H110+I110+J110+M110+Q110</f>
        <v>3008243.74</v>
      </c>
      <c r="W110" s="260"/>
      <c r="X110" s="260"/>
      <c r="Y110" s="261"/>
    </row>
    <row r="111" spans="2:27" s="36" customFormat="1" ht="12.75" x14ac:dyDescent="0.2">
      <c r="B111" s="42">
        <v>12</v>
      </c>
      <c r="C111" s="42" t="s">
        <v>232</v>
      </c>
      <c r="D111" s="42"/>
      <c r="E111" s="42"/>
      <c r="F111" s="150">
        <v>109131</v>
      </c>
      <c r="G111" s="150">
        <v>9103.77</v>
      </c>
      <c r="H111" s="150">
        <v>2498.6999999999998</v>
      </c>
      <c r="I111" s="150">
        <v>-600</v>
      </c>
      <c r="J111" s="348">
        <v>0</v>
      </c>
      <c r="K111" s="349"/>
      <c r="L111" s="350"/>
      <c r="M111" s="190">
        <v>0</v>
      </c>
      <c r="N111" s="152"/>
      <c r="O111" s="152"/>
      <c r="P111" s="152"/>
      <c r="Q111" s="151">
        <v>0</v>
      </c>
      <c r="R111" s="152"/>
      <c r="S111" s="152"/>
      <c r="T111" s="153"/>
      <c r="U111" s="149"/>
      <c r="V111" s="255">
        <f t="shared" ref="V111" si="8">+F111+G111+H111+I111+J111+M111+Q111</f>
        <v>120133.47</v>
      </c>
      <c r="W111" s="256"/>
      <c r="X111" s="256"/>
      <c r="Y111" s="256"/>
    </row>
    <row r="112" spans="2:27" s="36" customFormat="1" ht="12.75" x14ac:dyDescent="0.2">
      <c r="B112" s="42">
        <v>13</v>
      </c>
      <c r="C112" s="42" t="s">
        <v>261</v>
      </c>
      <c r="D112" s="42"/>
      <c r="E112" s="42"/>
      <c r="F112" s="196">
        <v>7155</v>
      </c>
      <c r="G112" s="196">
        <v>134714.62</v>
      </c>
      <c r="H112" s="196">
        <v>67963.8</v>
      </c>
      <c r="I112" s="196">
        <v>18000</v>
      </c>
      <c r="J112" s="348">
        <v>0</v>
      </c>
      <c r="K112" s="349"/>
      <c r="L112" s="350"/>
      <c r="M112" s="195">
        <v>0</v>
      </c>
      <c r="N112" s="193"/>
      <c r="O112" s="193"/>
      <c r="P112" s="193"/>
      <c r="Q112" s="192">
        <v>0</v>
      </c>
      <c r="R112" s="193"/>
      <c r="S112" s="193"/>
      <c r="T112" s="194"/>
      <c r="U112" s="191"/>
      <c r="V112" s="255">
        <f t="shared" ref="V112" si="9">+F112+G112+H112+I112+J112+M112+Q112</f>
        <v>227833.41999999998</v>
      </c>
      <c r="W112" s="256"/>
      <c r="X112" s="256"/>
      <c r="Y112" s="256"/>
    </row>
    <row r="113" spans="2:25" s="36" customFormat="1" ht="10.5" customHeight="1" x14ac:dyDescent="0.2">
      <c r="B113" s="42"/>
      <c r="C113" s="42"/>
      <c r="D113" s="42"/>
      <c r="E113" s="42"/>
      <c r="F113" s="119"/>
      <c r="G113" s="119"/>
      <c r="H113" s="119"/>
      <c r="I113" s="119"/>
      <c r="J113" s="473"/>
      <c r="K113" s="474"/>
      <c r="L113" s="475"/>
      <c r="M113" s="473"/>
      <c r="N113" s="474"/>
      <c r="O113" s="474"/>
      <c r="P113" s="474"/>
      <c r="Q113" s="473"/>
      <c r="R113" s="474"/>
      <c r="S113" s="474"/>
      <c r="T113" s="475"/>
      <c r="U113" s="117"/>
      <c r="V113" s="255"/>
      <c r="W113" s="256"/>
      <c r="X113" s="256"/>
      <c r="Y113" s="256"/>
    </row>
    <row r="114" spans="2:25" s="36" customFormat="1" ht="12.75" x14ac:dyDescent="0.2">
      <c r="B114" s="37" t="s">
        <v>26</v>
      </c>
      <c r="C114" s="37"/>
      <c r="D114" s="37"/>
      <c r="E114" s="37"/>
      <c r="F114" s="150">
        <f>+F99+F100+F101+F102+F103+F104+F105+F106+F107+F108+F109+F110+F111+F112</f>
        <v>14502681.539999999</v>
      </c>
      <c r="G114" s="189">
        <f>+G99+G100+G101+G102+G103+G104+G105+G106+G107+G108+G109+G110+G111</f>
        <v>1743761.75</v>
      </c>
      <c r="H114" s="189">
        <f>+H99+H100+H101+H102+H103+H104+H105+H106+H107+H108+H109+H110+H111</f>
        <v>5308749.76</v>
      </c>
      <c r="I114" s="189">
        <f>+I99+I100+I101+I102+I103+I104+I105+I106+I107+I108+I109+I110+I111</f>
        <v>3729087.5</v>
      </c>
      <c r="J114" s="348">
        <f>SUM(J99:L111)</f>
        <v>67442.040000000008</v>
      </c>
      <c r="K114" s="349"/>
      <c r="L114" s="350"/>
      <c r="M114" s="348">
        <f>SUM(M99:P111)</f>
        <v>0</v>
      </c>
      <c r="N114" s="349"/>
      <c r="O114" s="349"/>
      <c r="P114" s="350"/>
      <c r="Q114" s="348">
        <f>SUM(Q99:T111)</f>
        <v>0</v>
      </c>
      <c r="R114" s="349"/>
      <c r="S114" s="349"/>
      <c r="T114" s="350"/>
      <c r="U114" s="189"/>
      <c r="V114" s="348">
        <f>SUM(V99:Y113)</f>
        <v>25572401.009999998</v>
      </c>
      <c r="W114" s="349"/>
      <c r="X114" s="349"/>
      <c r="Y114" s="350"/>
    </row>
    <row r="115" spans="2:25" s="36" customFormat="1" ht="13.5" customHeight="1" x14ac:dyDescent="0.2"/>
    <row r="116" spans="2:25" s="36" customFormat="1" ht="13.5" customHeight="1" x14ac:dyDescent="0.2">
      <c r="B116" s="36" t="s">
        <v>47</v>
      </c>
    </row>
    <row r="117" spans="2:25" s="36" customFormat="1" ht="13.5" customHeight="1" x14ac:dyDescent="0.2">
      <c r="B117" s="36" t="s">
        <v>48</v>
      </c>
    </row>
    <row r="132" spans="7:7" x14ac:dyDescent="0.25">
      <c r="G132" s="140"/>
    </row>
  </sheetData>
  <mergeCells count="253">
    <mergeCell ref="J112:L112"/>
    <mergeCell ref="Z59:Z60"/>
    <mergeCell ref="J113:L113"/>
    <mergeCell ref="M113:P113"/>
    <mergeCell ref="Q113:T113"/>
    <mergeCell ref="V113:Y113"/>
    <mergeCell ref="J114:L114"/>
    <mergeCell ref="Q114:T114"/>
    <mergeCell ref="J108:L108"/>
    <mergeCell ref="M108:P108"/>
    <mergeCell ref="V108:Y108"/>
    <mergeCell ref="V111:Y111"/>
    <mergeCell ref="J109:L109"/>
    <mergeCell ref="J110:L110"/>
    <mergeCell ref="J111:L111"/>
    <mergeCell ref="J105:L105"/>
    <mergeCell ref="M105:P105"/>
    <mergeCell ref="V105:Y105"/>
    <mergeCell ref="J106:L106"/>
    <mergeCell ref="M106:P106"/>
    <mergeCell ref="V106:Y106"/>
    <mergeCell ref="B94:Z94"/>
    <mergeCell ref="J98:L98"/>
    <mergeCell ref="M98:P98"/>
    <mergeCell ref="Q98:T98"/>
    <mergeCell ref="V98:Y98"/>
    <mergeCell ref="J99:L99"/>
    <mergeCell ref="M99:P99"/>
    <mergeCell ref="V99:Y99"/>
    <mergeCell ref="V100:Y100"/>
    <mergeCell ref="V101:Y101"/>
    <mergeCell ref="V102:Y102"/>
    <mergeCell ref="V103:Y103"/>
    <mergeCell ref="J100:L100"/>
    <mergeCell ref="M100:P100"/>
    <mergeCell ref="M101:P101"/>
    <mergeCell ref="M102:P102"/>
    <mergeCell ref="M103:P103"/>
    <mergeCell ref="J103:L103"/>
    <mergeCell ref="B89:Z89"/>
    <mergeCell ref="B90:B93"/>
    <mergeCell ref="G90:Z90"/>
    <mergeCell ref="G91:Z91"/>
    <mergeCell ref="F92:F93"/>
    <mergeCell ref="G92:Z93"/>
    <mergeCell ref="B87:G87"/>
    <mergeCell ref="I87:P87"/>
    <mergeCell ref="Q87:Z87"/>
    <mergeCell ref="B88:G88"/>
    <mergeCell ref="I88:P88"/>
    <mergeCell ref="Q88:Z88"/>
    <mergeCell ref="B85:G85"/>
    <mergeCell ref="I85:P85"/>
    <mergeCell ref="Q85:Z85"/>
    <mergeCell ref="B86:G86"/>
    <mergeCell ref="I86:P86"/>
    <mergeCell ref="Q86:Z86"/>
    <mergeCell ref="B82:Z82"/>
    <mergeCell ref="B83:G83"/>
    <mergeCell ref="I83:P83"/>
    <mergeCell ref="Q83:Z83"/>
    <mergeCell ref="B84:G84"/>
    <mergeCell ref="I84:P84"/>
    <mergeCell ref="Q84:Z84"/>
    <mergeCell ref="I81:P81"/>
    <mergeCell ref="Q81:V81"/>
    <mergeCell ref="W81:Z81"/>
    <mergeCell ref="H80:P80"/>
    <mergeCell ref="Q80:V80"/>
    <mergeCell ref="H76:P76"/>
    <mergeCell ref="Q76:V76"/>
    <mergeCell ref="H77:P77"/>
    <mergeCell ref="Q77:V77"/>
    <mergeCell ref="B71:Z71"/>
    <mergeCell ref="B72:G72"/>
    <mergeCell ref="H72:P72"/>
    <mergeCell ref="Q72:V72"/>
    <mergeCell ref="W72:Z72"/>
    <mergeCell ref="T63:V64"/>
    <mergeCell ref="W63:Y64"/>
    <mergeCell ref="Z63:Z64"/>
    <mergeCell ref="B73:G80"/>
    <mergeCell ref="H73:P73"/>
    <mergeCell ref="Q73:V73"/>
    <mergeCell ref="H74:P74"/>
    <mergeCell ref="Q74:V74"/>
    <mergeCell ref="H75:P75"/>
    <mergeCell ref="Q75:V75"/>
    <mergeCell ref="T61:V62"/>
    <mergeCell ref="W61:Y62"/>
    <mergeCell ref="Z61:Z62"/>
    <mergeCell ref="E62:E64"/>
    <mergeCell ref="H63:H64"/>
    <mergeCell ref="L63:M64"/>
    <mergeCell ref="N63:P64"/>
    <mergeCell ref="Q63:S64"/>
    <mergeCell ref="B70:Z70"/>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W54:Y55"/>
    <mergeCell ref="Z54:Z56"/>
    <mergeCell ref="B55:C56"/>
    <mergeCell ref="D55:E56"/>
    <mergeCell ref="F55:G56"/>
    <mergeCell ref="H55:H56"/>
    <mergeCell ref="I55:K56"/>
    <mergeCell ref="Q57:Q58"/>
    <mergeCell ref="T57:T58"/>
    <mergeCell ref="L54:M56"/>
    <mergeCell ref="N54:P55"/>
    <mergeCell ref="Q54:S55"/>
    <mergeCell ref="T54:V55"/>
    <mergeCell ref="B57:C58"/>
    <mergeCell ref="F57:G60"/>
    <mergeCell ref="H57:H58"/>
    <mergeCell ref="J57:K57"/>
    <mergeCell ref="L57:M58"/>
    <mergeCell ref="N57:N58"/>
    <mergeCell ref="B60:C60"/>
    <mergeCell ref="J60:K60"/>
    <mergeCell ref="Z50:Z51"/>
    <mergeCell ref="Z46:Z47"/>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L30:Z30"/>
    <mergeCell ref="B31:Z31"/>
    <mergeCell ref="B32:Z32"/>
    <mergeCell ref="B33:B35"/>
    <mergeCell ref="C33:Z35"/>
    <mergeCell ref="Q41:S42"/>
    <mergeCell ref="T41:V42"/>
    <mergeCell ref="W41:Y42"/>
    <mergeCell ref="B44:C45"/>
    <mergeCell ref="E49:E51"/>
    <mergeCell ref="V114:Y114"/>
    <mergeCell ref="V109:Y109"/>
    <mergeCell ref="M109:P109"/>
    <mergeCell ref="M114:P114"/>
    <mergeCell ref="V107:Y107"/>
    <mergeCell ref="B48:C49"/>
    <mergeCell ref="F48:G51"/>
    <mergeCell ref="H50:H51"/>
    <mergeCell ref="L50:M51"/>
    <mergeCell ref="J107:L107"/>
    <mergeCell ref="V110:Y110"/>
    <mergeCell ref="J102:L102"/>
    <mergeCell ref="J101:L101"/>
    <mergeCell ref="V112:Y112"/>
    <mergeCell ref="N50:P51"/>
    <mergeCell ref="Q50:S51"/>
    <mergeCell ref="T50:V51"/>
    <mergeCell ref="W50:Y51"/>
    <mergeCell ref="T59:T60"/>
    <mergeCell ref="W59:W60"/>
    <mergeCell ref="B52:Z52"/>
    <mergeCell ref="B53:Z53"/>
    <mergeCell ref="B54:K54"/>
    <mergeCell ref="G25:Z25"/>
    <mergeCell ref="L46:M47"/>
    <mergeCell ref="N46:N47"/>
    <mergeCell ref="Q46:Q47"/>
    <mergeCell ref="T46:T47"/>
    <mergeCell ref="W46:W47"/>
    <mergeCell ref="B47:C47"/>
    <mergeCell ref="J47:K47"/>
    <mergeCell ref="B30:F30"/>
    <mergeCell ref="I30:K30"/>
    <mergeCell ref="J46:K46"/>
    <mergeCell ref="B40:Z40"/>
    <mergeCell ref="B41:K41"/>
    <mergeCell ref="L41:M43"/>
    <mergeCell ref="N41:P42"/>
    <mergeCell ref="J26:K26"/>
    <mergeCell ref="L26:N26"/>
    <mergeCell ref="P26:S26"/>
    <mergeCell ref="B27:Z27"/>
    <mergeCell ref="B28:F28"/>
    <mergeCell ref="G28:Z28"/>
    <mergeCell ref="B36:Z36"/>
    <mergeCell ref="B37:B39"/>
    <mergeCell ref="C37:Z39"/>
    <mergeCell ref="B1:Z1"/>
    <mergeCell ref="B2:Z2"/>
    <mergeCell ref="B3:Z3"/>
    <mergeCell ref="V104:Y104"/>
    <mergeCell ref="M104:P104"/>
    <mergeCell ref="J104:L104"/>
    <mergeCell ref="B13:B16"/>
    <mergeCell ref="F13:Z16"/>
    <mergeCell ref="H48:H49"/>
    <mergeCell ref="I48:K49"/>
    <mergeCell ref="L48:M49"/>
    <mergeCell ref="N48:P49"/>
    <mergeCell ref="Q48:S49"/>
    <mergeCell ref="T48:V49"/>
    <mergeCell ref="W48:Y49"/>
    <mergeCell ref="F44:G47"/>
    <mergeCell ref="H44:H45"/>
    <mergeCell ref="J44:K44"/>
    <mergeCell ref="L44:M45"/>
    <mergeCell ref="W57:W58"/>
    <mergeCell ref="Z57:Z58"/>
    <mergeCell ref="Z48:Z49"/>
    <mergeCell ref="Q20:Z21"/>
    <mergeCell ref="B26:F26"/>
    <mergeCell ref="B4:Z4"/>
    <mergeCell ref="B5:Z5"/>
    <mergeCell ref="H78:P78"/>
    <mergeCell ref="H79:P79"/>
    <mergeCell ref="Q79:V79"/>
    <mergeCell ref="Q78:V78"/>
    <mergeCell ref="B6:Z6"/>
    <mergeCell ref="B7:Z7"/>
    <mergeCell ref="B8:Z8"/>
    <mergeCell ref="B9:Z9"/>
    <mergeCell ref="B10:B12"/>
    <mergeCell ref="F10:Z12"/>
    <mergeCell ref="B17:B18"/>
    <mergeCell ref="F17:Z18"/>
    <mergeCell ref="F19:Z19"/>
    <mergeCell ref="B20:B21"/>
    <mergeCell ref="F20:I21"/>
    <mergeCell ref="J20:P21"/>
    <mergeCell ref="B22:Z22"/>
    <mergeCell ref="B23:F23"/>
    <mergeCell ref="G23:Z23"/>
    <mergeCell ref="B24:F24"/>
    <mergeCell ref="G24:Z24"/>
    <mergeCell ref="B25:F25"/>
  </mergeCells>
  <pageMargins left="0.70866141732283472" right="0.70866141732283472" top="0.74803149606299213" bottom="0.74803149606299213" header="0.31496062992125984" footer="0.31496062992125984"/>
  <pageSetup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3"/>
  <sheetViews>
    <sheetView showGridLines="0" topLeftCell="A4" zoomScale="70" zoomScaleNormal="70" zoomScalePageLayoutView="70" workbookViewId="0">
      <selection activeCell="W78" sqref="W78"/>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6.710937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1.57031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46"/>
      <c r="C1" s="247"/>
      <c r="D1" s="247"/>
      <c r="E1" s="247"/>
      <c r="F1" s="247"/>
      <c r="G1" s="247"/>
      <c r="H1" s="247"/>
      <c r="I1" s="247"/>
      <c r="J1" s="247"/>
      <c r="K1" s="247"/>
      <c r="L1" s="247"/>
      <c r="M1" s="247"/>
      <c r="N1" s="247"/>
      <c r="O1" s="247"/>
      <c r="P1" s="247"/>
      <c r="Q1" s="247"/>
      <c r="R1" s="247"/>
      <c r="S1" s="247"/>
      <c r="T1" s="247"/>
      <c r="U1" s="247"/>
      <c r="V1" s="247"/>
      <c r="W1" s="247"/>
      <c r="X1" s="247"/>
      <c r="Y1" s="247"/>
      <c r="Z1" s="248"/>
    </row>
    <row r="2" spans="2:40" ht="23.25" x14ac:dyDescent="0.35">
      <c r="B2" s="249" t="s">
        <v>49</v>
      </c>
      <c r="C2" s="250"/>
      <c r="D2" s="250"/>
      <c r="E2" s="250"/>
      <c r="F2" s="250"/>
      <c r="G2" s="250"/>
      <c r="H2" s="250"/>
      <c r="I2" s="250"/>
      <c r="J2" s="250"/>
      <c r="K2" s="250"/>
      <c r="L2" s="250"/>
      <c r="M2" s="250"/>
      <c r="N2" s="250"/>
      <c r="O2" s="250"/>
      <c r="P2" s="250"/>
      <c r="Q2" s="250"/>
      <c r="R2" s="250"/>
      <c r="S2" s="250"/>
      <c r="T2" s="250"/>
      <c r="U2" s="250"/>
      <c r="V2" s="250"/>
      <c r="W2" s="250"/>
      <c r="X2" s="250"/>
      <c r="Y2" s="250"/>
      <c r="Z2" s="251"/>
    </row>
    <row r="3" spans="2:40" ht="20.25" customHeight="1" x14ac:dyDescent="0.3">
      <c r="B3" s="252" t="s">
        <v>50</v>
      </c>
      <c r="C3" s="253"/>
      <c r="D3" s="253"/>
      <c r="E3" s="253"/>
      <c r="F3" s="253"/>
      <c r="G3" s="253"/>
      <c r="H3" s="253"/>
      <c r="I3" s="253"/>
      <c r="J3" s="253"/>
      <c r="K3" s="253"/>
      <c r="L3" s="253"/>
      <c r="M3" s="253"/>
      <c r="N3" s="253"/>
      <c r="O3" s="253"/>
      <c r="P3" s="253"/>
      <c r="Q3" s="253"/>
      <c r="R3" s="253"/>
      <c r="S3" s="253"/>
      <c r="T3" s="253"/>
      <c r="U3" s="253"/>
      <c r="V3" s="253"/>
      <c r="W3" s="253"/>
      <c r="X3" s="253"/>
      <c r="Y3" s="253"/>
      <c r="Z3" s="254"/>
      <c r="AB3" s="1"/>
    </row>
    <row r="4" spans="2:40" ht="20.25" customHeight="1" x14ac:dyDescent="0.25">
      <c r="B4" s="200" t="s">
        <v>51</v>
      </c>
      <c r="C4" s="201"/>
      <c r="D4" s="201"/>
      <c r="E4" s="201"/>
      <c r="F4" s="201"/>
      <c r="G4" s="201"/>
      <c r="H4" s="201"/>
      <c r="I4" s="201"/>
      <c r="J4" s="201"/>
      <c r="K4" s="201"/>
      <c r="L4" s="201"/>
      <c r="M4" s="201"/>
      <c r="N4" s="201"/>
      <c r="O4" s="201"/>
      <c r="P4" s="201"/>
      <c r="Q4" s="201"/>
      <c r="R4" s="201"/>
      <c r="S4" s="201"/>
      <c r="T4" s="201"/>
      <c r="U4" s="201"/>
      <c r="V4" s="201"/>
      <c r="W4" s="201"/>
      <c r="X4" s="201"/>
      <c r="Y4" s="201"/>
      <c r="Z4" s="202"/>
      <c r="AB4" s="1"/>
    </row>
    <row r="5" spans="2:40" ht="18" customHeight="1" x14ac:dyDescent="0.25">
      <c r="B5" s="200" t="s">
        <v>264</v>
      </c>
      <c r="C5" s="201"/>
      <c r="D5" s="201"/>
      <c r="E5" s="201"/>
      <c r="F5" s="201"/>
      <c r="G5" s="201"/>
      <c r="H5" s="201"/>
      <c r="I5" s="201"/>
      <c r="J5" s="201"/>
      <c r="K5" s="201"/>
      <c r="L5" s="201"/>
      <c r="M5" s="201"/>
      <c r="N5" s="201"/>
      <c r="O5" s="201"/>
      <c r="P5" s="201"/>
      <c r="Q5" s="201"/>
      <c r="R5" s="201"/>
      <c r="S5" s="201"/>
      <c r="T5" s="201"/>
      <c r="U5" s="201"/>
      <c r="V5" s="201"/>
      <c r="W5" s="201"/>
      <c r="X5" s="201"/>
      <c r="Y5" s="201"/>
      <c r="Z5" s="202"/>
      <c r="AB5" s="1"/>
    </row>
    <row r="6" spans="2:40" ht="15" customHeight="1" x14ac:dyDescent="0.25">
      <c r="B6" s="210"/>
      <c r="C6" s="211"/>
      <c r="D6" s="211"/>
      <c r="E6" s="211"/>
      <c r="F6" s="212"/>
      <c r="G6" s="212"/>
      <c r="H6" s="212"/>
      <c r="I6" s="212"/>
      <c r="J6" s="212"/>
      <c r="K6" s="212"/>
      <c r="L6" s="212"/>
      <c r="M6" s="212"/>
      <c r="N6" s="212"/>
      <c r="O6" s="212"/>
      <c r="P6" s="212"/>
      <c r="Q6" s="212"/>
      <c r="R6" s="212"/>
      <c r="S6" s="212"/>
      <c r="T6" s="212"/>
      <c r="U6" s="212"/>
      <c r="V6" s="212"/>
      <c r="W6" s="212"/>
      <c r="X6" s="212"/>
      <c r="Y6" s="212"/>
      <c r="Z6" s="213"/>
    </row>
    <row r="7" spans="2:40" ht="15" customHeight="1" x14ac:dyDescent="0.25">
      <c r="B7" s="214"/>
      <c r="C7" s="212"/>
      <c r="D7" s="212"/>
      <c r="E7" s="212"/>
      <c r="F7" s="212"/>
      <c r="G7" s="212"/>
      <c r="H7" s="212"/>
      <c r="I7" s="212"/>
      <c r="J7" s="212"/>
      <c r="K7" s="212"/>
      <c r="L7" s="212"/>
      <c r="M7" s="212"/>
      <c r="N7" s="212"/>
      <c r="O7" s="212"/>
      <c r="P7" s="212"/>
      <c r="Q7" s="212"/>
      <c r="R7" s="212"/>
      <c r="S7" s="212"/>
      <c r="T7" s="212"/>
      <c r="U7" s="212"/>
      <c r="V7" s="212"/>
      <c r="W7" s="212"/>
      <c r="X7" s="212"/>
      <c r="Y7" s="212"/>
      <c r="Z7" s="213"/>
    </row>
    <row r="8" spans="2:40" ht="6.75" customHeight="1" x14ac:dyDescent="0.25">
      <c r="B8" s="214"/>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2:40" x14ac:dyDescent="0.25">
      <c r="B9" s="215"/>
      <c r="C9" s="216"/>
      <c r="D9" s="216"/>
      <c r="E9" s="216"/>
      <c r="F9" s="216"/>
      <c r="G9" s="216"/>
      <c r="H9" s="216"/>
      <c r="I9" s="216"/>
      <c r="J9" s="216"/>
      <c r="K9" s="216"/>
      <c r="L9" s="216"/>
      <c r="M9" s="216"/>
      <c r="N9" s="216"/>
      <c r="O9" s="216"/>
      <c r="P9" s="216"/>
      <c r="Q9" s="216"/>
      <c r="R9" s="216"/>
      <c r="S9" s="216"/>
      <c r="T9" s="216"/>
      <c r="U9" s="216"/>
      <c r="V9" s="216"/>
      <c r="W9" s="216"/>
      <c r="X9" s="216"/>
      <c r="Y9" s="216"/>
      <c r="Z9" s="217"/>
    </row>
    <row r="10" spans="2:40" s="2" customFormat="1" ht="12" customHeight="1" x14ac:dyDescent="0.25">
      <c r="B10" s="218" t="s">
        <v>0</v>
      </c>
      <c r="C10" s="45"/>
      <c r="D10" s="45"/>
      <c r="E10" s="45"/>
      <c r="F10" s="220" t="s">
        <v>52</v>
      </c>
      <c r="G10" s="221"/>
      <c r="H10" s="221"/>
      <c r="I10" s="221"/>
      <c r="J10" s="221"/>
      <c r="K10" s="221"/>
      <c r="L10" s="221"/>
      <c r="M10" s="221"/>
      <c r="N10" s="221"/>
      <c r="O10" s="221"/>
      <c r="P10" s="221"/>
      <c r="Q10" s="221"/>
      <c r="R10" s="221"/>
      <c r="S10" s="221"/>
      <c r="T10" s="221"/>
      <c r="U10" s="221"/>
      <c r="V10" s="221"/>
      <c r="W10" s="221"/>
      <c r="X10" s="221"/>
      <c r="Y10" s="221"/>
      <c r="Z10" s="222"/>
    </row>
    <row r="11" spans="2:40" s="2" customFormat="1" ht="12" customHeight="1" x14ac:dyDescent="0.25">
      <c r="B11" s="219"/>
      <c r="C11" s="46"/>
      <c r="D11" s="46"/>
      <c r="E11" s="46"/>
      <c r="F11" s="223"/>
      <c r="G11" s="224"/>
      <c r="H11" s="224"/>
      <c r="I11" s="224"/>
      <c r="J11" s="224"/>
      <c r="K11" s="224"/>
      <c r="L11" s="224"/>
      <c r="M11" s="224"/>
      <c r="N11" s="224"/>
      <c r="O11" s="224"/>
      <c r="P11" s="224"/>
      <c r="Q11" s="224"/>
      <c r="R11" s="224"/>
      <c r="S11" s="224"/>
      <c r="T11" s="224"/>
      <c r="U11" s="224"/>
      <c r="V11" s="224"/>
      <c r="W11" s="224"/>
      <c r="X11" s="224"/>
      <c r="Y11" s="224"/>
      <c r="Z11" s="225"/>
      <c r="AA11" s="3"/>
      <c r="AB11" s="3"/>
      <c r="AC11" s="3"/>
      <c r="AD11" s="3"/>
      <c r="AE11" s="3"/>
      <c r="AF11" s="3"/>
      <c r="AG11" s="3"/>
      <c r="AH11" s="3"/>
      <c r="AI11" s="3"/>
      <c r="AJ11" s="3"/>
      <c r="AK11" s="3"/>
      <c r="AL11" s="3"/>
      <c r="AM11" s="3"/>
      <c r="AN11" s="3"/>
    </row>
    <row r="12" spans="2:40" s="2" customFormat="1" ht="12" customHeight="1" x14ac:dyDescent="0.25">
      <c r="B12" s="219"/>
      <c r="C12" s="47"/>
      <c r="D12" s="47"/>
      <c r="E12" s="47"/>
      <c r="F12" s="226"/>
      <c r="G12" s="227"/>
      <c r="H12" s="227"/>
      <c r="I12" s="227"/>
      <c r="J12" s="227"/>
      <c r="K12" s="227"/>
      <c r="L12" s="227"/>
      <c r="M12" s="227"/>
      <c r="N12" s="227"/>
      <c r="O12" s="227"/>
      <c r="P12" s="227"/>
      <c r="Q12" s="227"/>
      <c r="R12" s="227"/>
      <c r="S12" s="227"/>
      <c r="T12" s="227"/>
      <c r="U12" s="227"/>
      <c r="V12" s="227"/>
      <c r="W12" s="227"/>
      <c r="X12" s="227"/>
      <c r="Y12" s="227"/>
      <c r="Z12" s="228"/>
      <c r="AA12" s="3"/>
      <c r="AB12" s="3"/>
      <c r="AC12" s="3"/>
      <c r="AD12" s="3"/>
      <c r="AE12" s="3"/>
      <c r="AF12" s="3"/>
      <c r="AG12" s="3"/>
      <c r="AH12" s="3"/>
      <c r="AI12" s="3"/>
      <c r="AJ12" s="3"/>
      <c r="AK12" s="3"/>
      <c r="AL12" s="3"/>
      <c r="AM12" s="3"/>
      <c r="AN12" s="3"/>
    </row>
    <row r="13" spans="2:40" s="2" customFormat="1" ht="12" customHeight="1" x14ac:dyDescent="0.25">
      <c r="B13" s="262" t="s">
        <v>1</v>
      </c>
      <c r="C13" s="48"/>
      <c r="D13" s="48"/>
      <c r="E13" s="48"/>
      <c r="F13" s="538" t="s">
        <v>104</v>
      </c>
      <c r="G13" s="539"/>
      <c r="H13" s="539"/>
      <c r="I13" s="539"/>
      <c r="J13" s="539"/>
      <c r="K13" s="539"/>
      <c r="L13" s="539"/>
      <c r="M13" s="539"/>
      <c r="N13" s="539"/>
      <c r="O13" s="539"/>
      <c r="P13" s="539"/>
      <c r="Q13" s="539"/>
      <c r="R13" s="539"/>
      <c r="S13" s="539"/>
      <c r="T13" s="539"/>
      <c r="U13" s="539"/>
      <c r="V13" s="539"/>
      <c r="W13" s="539"/>
      <c r="X13" s="539"/>
      <c r="Y13" s="539"/>
      <c r="Z13" s="539"/>
      <c r="AA13" s="4"/>
      <c r="AB13" s="5"/>
      <c r="AC13" s="5"/>
      <c r="AD13" s="5"/>
      <c r="AE13" s="5"/>
      <c r="AF13" s="5"/>
      <c r="AG13" s="5"/>
      <c r="AH13" s="5"/>
      <c r="AI13" s="5"/>
      <c r="AJ13" s="5"/>
      <c r="AK13" s="5"/>
      <c r="AL13" s="5"/>
      <c r="AM13" s="5"/>
      <c r="AN13" s="3"/>
    </row>
    <row r="14" spans="2:40" s="2" customFormat="1" ht="12" customHeight="1" x14ac:dyDescent="0.25">
      <c r="B14" s="263"/>
      <c r="C14" s="49"/>
      <c r="D14" s="49"/>
      <c r="E14" s="49"/>
      <c r="F14" s="539"/>
      <c r="G14" s="539"/>
      <c r="H14" s="539"/>
      <c r="I14" s="539"/>
      <c r="J14" s="539"/>
      <c r="K14" s="539"/>
      <c r="L14" s="539"/>
      <c r="M14" s="539"/>
      <c r="N14" s="539"/>
      <c r="O14" s="539"/>
      <c r="P14" s="539"/>
      <c r="Q14" s="539"/>
      <c r="R14" s="539"/>
      <c r="S14" s="539"/>
      <c r="T14" s="539"/>
      <c r="U14" s="539"/>
      <c r="V14" s="539"/>
      <c r="W14" s="539"/>
      <c r="X14" s="539"/>
      <c r="Y14" s="539"/>
      <c r="Z14" s="539"/>
      <c r="AA14" s="5"/>
      <c r="AB14" s="5"/>
      <c r="AC14" s="5"/>
      <c r="AD14" s="5"/>
      <c r="AE14" s="5"/>
      <c r="AF14" s="5"/>
      <c r="AG14" s="5"/>
      <c r="AH14" s="5"/>
      <c r="AI14" s="5"/>
      <c r="AJ14" s="5"/>
      <c r="AK14" s="5"/>
      <c r="AL14" s="5"/>
      <c r="AM14" s="5"/>
      <c r="AN14" s="3"/>
    </row>
    <row r="15" spans="2:40" s="2" customFormat="1" ht="12" customHeight="1" x14ac:dyDescent="0.25">
      <c r="B15" s="263"/>
      <c r="C15" s="49"/>
      <c r="D15" s="49"/>
      <c r="E15" s="49"/>
      <c r="F15" s="539"/>
      <c r="G15" s="539"/>
      <c r="H15" s="539"/>
      <c r="I15" s="539"/>
      <c r="J15" s="539"/>
      <c r="K15" s="539"/>
      <c r="L15" s="539"/>
      <c r="M15" s="539"/>
      <c r="N15" s="539"/>
      <c r="O15" s="539"/>
      <c r="P15" s="539"/>
      <c r="Q15" s="539"/>
      <c r="R15" s="539"/>
      <c r="S15" s="539"/>
      <c r="T15" s="539"/>
      <c r="U15" s="539"/>
      <c r="V15" s="539"/>
      <c r="W15" s="539"/>
      <c r="X15" s="539"/>
      <c r="Y15" s="539"/>
      <c r="Z15" s="539"/>
      <c r="AA15" s="5"/>
      <c r="AB15" s="5"/>
      <c r="AC15" s="5"/>
      <c r="AD15" s="5"/>
      <c r="AE15" s="5"/>
      <c r="AF15" s="5"/>
      <c r="AG15" s="5"/>
      <c r="AH15" s="5"/>
      <c r="AI15" s="5"/>
      <c r="AJ15" s="5"/>
      <c r="AK15" s="5"/>
      <c r="AL15" s="5"/>
      <c r="AM15" s="5"/>
      <c r="AN15" s="3"/>
    </row>
    <row r="16" spans="2:40" s="2" customFormat="1" ht="12" customHeight="1" x14ac:dyDescent="0.25">
      <c r="B16" s="264"/>
      <c r="C16" s="50"/>
      <c r="D16" s="50"/>
      <c r="E16" s="50"/>
      <c r="F16" s="539"/>
      <c r="G16" s="539"/>
      <c r="H16" s="539"/>
      <c r="I16" s="539"/>
      <c r="J16" s="539"/>
      <c r="K16" s="539"/>
      <c r="L16" s="539"/>
      <c r="M16" s="539"/>
      <c r="N16" s="539"/>
      <c r="O16" s="539"/>
      <c r="P16" s="539"/>
      <c r="Q16" s="539"/>
      <c r="R16" s="539"/>
      <c r="S16" s="539"/>
      <c r="T16" s="539"/>
      <c r="U16" s="539"/>
      <c r="V16" s="539"/>
      <c r="W16" s="539"/>
      <c r="X16" s="539"/>
      <c r="Y16" s="539"/>
      <c r="Z16" s="539"/>
      <c r="AA16" s="5"/>
      <c r="AB16" s="5"/>
      <c r="AC16" s="5"/>
      <c r="AD16" s="5"/>
      <c r="AE16" s="5"/>
      <c r="AF16" s="5"/>
      <c r="AG16" s="5"/>
      <c r="AH16" s="5"/>
      <c r="AI16" s="5"/>
      <c r="AJ16" s="5"/>
      <c r="AK16" s="5"/>
      <c r="AL16" s="5"/>
      <c r="AM16" s="5"/>
      <c r="AN16" s="3"/>
    </row>
    <row r="17" spans="2:40" s="2" customFormat="1" x14ac:dyDescent="0.25">
      <c r="B17" s="229" t="s">
        <v>2</v>
      </c>
      <c r="C17" s="63"/>
      <c r="D17" s="63"/>
      <c r="E17" s="63"/>
      <c r="F17" s="540" t="s">
        <v>53</v>
      </c>
      <c r="G17" s="541"/>
      <c r="H17" s="541"/>
      <c r="I17" s="541"/>
      <c r="J17" s="541"/>
      <c r="K17" s="541"/>
      <c r="L17" s="541"/>
      <c r="M17" s="541"/>
      <c r="N17" s="541"/>
      <c r="O17" s="541"/>
      <c r="P17" s="541"/>
      <c r="Q17" s="541"/>
      <c r="R17" s="541"/>
      <c r="S17" s="541"/>
      <c r="T17" s="541"/>
      <c r="U17" s="541"/>
      <c r="V17" s="541"/>
      <c r="W17" s="541"/>
      <c r="X17" s="541"/>
      <c r="Y17" s="541"/>
      <c r="Z17" s="542"/>
      <c r="AA17" s="3"/>
      <c r="AB17" s="3"/>
      <c r="AC17" s="3"/>
      <c r="AD17" s="3"/>
      <c r="AE17" s="3"/>
      <c r="AF17" s="3"/>
      <c r="AG17" s="3"/>
      <c r="AH17" s="3"/>
      <c r="AI17" s="3"/>
      <c r="AJ17" s="3"/>
      <c r="AK17" s="3"/>
      <c r="AL17" s="3"/>
      <c r="AM17" s="3"/>
      <c r="AN17" s="3"/>
    </row>
    <row r="18" spans="2:40" s="2" customFormat="1" x14ac:dyDescent="0.25">
      <c r="B18" s="230"/>
      <c r="C18" s="52"/>
      <c r="D18" s="52"/>
      <c r="E18" s="52"/>
      <c r="F18" s="543"/>
      <c r="G18" s="544"/>
      <c r="H18" s="544"/>
      <c r="I18" s="544"/>
      <c r="J18" s="544"/>
      <c r="K18" s="544"/>
      <c r="L18" s="544"/>
      <c r="M18" s="544"/>
      <c r="N18" s="544"/>
      <c r="O18" s="544"/>
      <c r="P18" s="544"/>
      <c r="Q18" s="544"/>
      <c r="R18" s="544"/>
      <c r="S18" s="544"/>
      <c r="T18" s="544"/>
      <c r="U18" s="544"/>
      <c r="V18" s="544"/>
      <c r="W18" s="544"/>
      <c r="X18" s="544"/>
      <c r="Y18" s="544"/>
      <c r="Z18" s="545"/>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31" t="s">
        <v>53</v>
      </c>
      <c r="G19" s="232"/>
      <c r="H19" s="232"/>
      <c r="I19" s="232"/>
      <c r="J19" s="232"/>
      <c r="K19" s="232"/>
      <c r="L19" s="232"/>
      <c r="M19" s="232"/>
      <c r="N19" s="232"/>
      <c r="O19" s="232"/>
      <c r="P19" s="232"/>
      <c r="Q19" s="232"/>
      <c r="R19" s="232"/>
      <c r="S19" s="232"/>
      <c r="T19" s="232"/>
      <c r="U19" s="232"/>
      <c r="V19" s="232"/>
      <c r="W19" s="232"/>
      <c r="X19" s="232"/>
      <c r="Y19" s="232"/>
      <c r="Z19" s="233"/>
      <c r="AA19" s="3"/>
      <c r="AB19" s="3"/>
      <c r="AC19" s="3"/>
      <c r="AD19" s="3"/>
      <c r="AE19" s="3"/>
      <c r="AF19" s="3"/>
      <c r="AG19" s="3"/>
      <c r="AH19" s="3"/>
      <c r="AI19" s="3"/>
      <c r="AJ19" s="3"/>
      <c r="AK19" s="3"/>
      <c r="AL19" s="3"/>
      <c r="AM19" s="3"/>
      <c r="AN19" s="3"/>
    </row>
    <row r="20" spans="2:40" s="2" customFormat="1" x14ac:dyDescent="0.25">
      <c r="B20" s="218" t="s">
        <v>4</v>
      </c>
      <c r="C20" s="45"/>
      <c r="D20" s="45"/>
      <c r="E20" s="45"/>
      <c r="F20" s="234">
        <v>0</v>
      </c>
      <c r="G20" s="235"/>
      <c r="H20" s="235"/>
      <c r="I20" s="236"/>
      <c r="J20" s="240" t="s">
        <v>5</v>
      </c>
      <c r="K20" s="241"/>
      <c r="L20" s="241"/>
      <c r="M20" s="241"/>
      <c r="N20" s="241"/>
      <c r="O20" s="241"/>
      <c r="P20" s="242"/>
      <c r="Q20" s="308">
        <v>65709431.200000003</v>
      </c>
      <c r="R20" s="309"/>
      <c r="S20" s="309"/>
      <c r="T20" s="309"/>
      <c r="U20" s="309"/>
      <c r="V20" s="309"/>
      <c r="W20" s="309"/>
      <c r="X20" s="309"/>
      <c r="Y20" s="309"/>
      <c r="Z20" s="310"/>
    </row>
    <row r="21" spans="2:40" s="2" customFormat="1" x14ac:dyDescent="0.25">
      <c r="B21" s="218"/>
      <c r="C21" s="54"/>
      <c r="D21" s="54"/>
      <c r="E21" s="54"/>
      <c r="F21" s="237"/>
      <c r="G21" s="238"/>
      <c r="H21" s="238"/>
      <c r="I21" s="239"/>
      <c r="J21" s="243"/>
      <c r="K21" s="244"/>
      <c r="L21" s="244"/>
      <c r="M21" s="244"/>
      <c r="N21" s="244"/>
      <c r="O21" s="244"/>
      <c r="P21" s="245"/>
      <c r="Q21" s="311"/>
      <c r="R21" s="312"/>
      <c r="S21" s="312"/>
      <c r="T21" s="312"/>
      <c r="U21" s="312"/>
      <c r="V21" s="312"/>
      <c r="W21" s="312"/>
      <c r="X21" s="312"/>
      <c r="Y21" s="312"/>
      <c r="Z21" s="313"/>
    </row>
    <row r="22" spans="2:40" s="2" customFormat="1" x14ac:dyDescent="0.25">
      <c r="B22" s="317"/>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9"/>
    </row>
    <row r="23" spans="2:40" s="2" customFormat="1" x14ac:dyDescent="0.25">
      <c r="B23" s="320" t="s">
        <v>6</v>
      </c>
      <c r="C23" s="232"/>
      <c r="D23" s="232"/>
      <c r="E23" s="232"/>
      <c r="F23" s="233"/>
      <c r="G23" s="321" t="s">
        <v>124</v>
      </c>
      <c r="H23" s="322"/>
      <c r="I23" s="322"/>
      <c r="J23" s="322"/>
      <c r="K23" s="322"/>
      <c r="L23" s="322"/>
      <c r="M23" s="322"/>
      <c r="N23" s="322"/>
      <c r="O23" s="322"/>
      <c r="P23" s="322"/>
      <c r="Q23" s="322"/>
      <c r="R23" s="322"/>
      <c r="S23" s="322"/>
      <c r="T23" s="322"/>
      <c r="U23" s="322"/>
      <c r="V23" s="322"/>
      <c r="W23" s="322"/>
      <c r="X23" s="322"/>
      <c r="Y23" s="322"/>
      <c r="Z23" s="323"/>
    </row>
    <row r="24" spans="2:40" s="2" customFormat="1" x14ac:dyDescent="0.25">
      <c r="B24" s="324" t="s">
        <v>7</v>
      </c>
      <c r="C24" s="322"/>
      <c r="D24" s="322"/>
      <c r="E24" s="322"/>
      <c r="F24" s="323"/>
      <c r="G24" s="325" t="s">
        <v>123</v>
      </c>
      <c r="H24" s="326"/>
      <c r="I24" s="326"/>
      <c r="J24" s="326"/>
      <c r="K24" s="326"/>
      <c r="L24" s="326"/>
      <c r="M24" s="326"/>
      <c r="N24" s="326"/>
      <c r="O24" s="326"/>
      <c r="P24" s="326"/>
      <c r="Q24" s="326"/>
      <c r="R24" s="326"/>
      <c r="S24" s="326"/>
      <c r="T24" s="326"/>
      <c r="U24" s="326"/>
      <c r="V24" s="326"/>
      <c r="W24" s="326"/>
      <c r="X24" s="326"/>
      <c r="Y24" s="326"/>
      <c r="Z24" s="327"/>
    </row>
    <row r="25" spans="2:40" s="7" customFormat="1" x14ac:dyDescent="0.25">
      <c r="B25" s="314" t="s">
        <v>8</v>
      </c>
      <c r="C25" s="315"/>
      <c r="D25" s="315"/>
      <c r="E25" s="315"/>
      <c r="F25" s="316"/>
      <c r="G25" s="314" t="s">
        <v>9</v>
      </c>
      <c r="H25" s="315"/>
      <c r="I25" s="315"/>
      <c r="J25" s="315"/>
      <c r="K25" s="315"/>
      <c r="L25" s="315"/>
      <c r="M25" s="315"/>
      <c r="N25" s="315"/>
      <c r="O25" s="315"/>
      <c r="P25" s="315"/>
      <c r="Q25" s="315"/>
      <c r="R25" s="315"/>
      <c r="S25" s="315"/>
      <c r="T25" s="315"/>
      <c r="U25" s="315"/>
      <c r="V25" s="315"/>
      <c r="W25" s="315"/>
      <c r="X25" s="315"/>
      <c r="Y25" s="315"/>
      <c r="Z25" s="316"/>
    </row>
    <row r="26" spans="2:40" s="2" customFormat="1" x14ac:dyDescent="0.25">
      <c r="B26" s="314"/>
      <c r="C26" s="315"/>
      <c r="D26" s="315"/>
      <c r="E26" s="315"/>
      <c r="F26" s="316"/>
      <c r="G26" s="8" t="s">
        <v>10</v>
      </c>
      <c r="H26" s="62">
        <v>2</v>
      </c>
      <c r="I26" s="8" t="s">
        <v>11</v>
      </c>
      <c r="J26" s="356" t="s">
        <v>58</v>
      </c>
      <c r="K26" s="357"/>
      <c r="L26" s="358" t="s">
        <v>12</v>
      </c>
      <c r="M26" s="359"/>
      <c r="N26" s="360"/>
      <c r="O26" s="77"/>
      <c r="P26" s="356" t="s">
        <v>58</v>
      </c>
      <c r="Q26" s="361"/>
      <c r="R26" s="361"/>
      <c r="S26" s="357"/>
      <c r="T26" s="9"/>
      <c r="U26" s="10"/>
      <c r="V26" s="10"/>
      <c r="W26" s="10"/>
      <c r="X26" s="10"/>
      <c r="Y26" s="10"/>
      <c r="Z26" s="11"/>
    </row>
    <row r="27" spans="2:40" s="2" customFormat="1" x14ac:dyDescent="0.25">
      <c r="B27" s="362"/>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4"/>
    </row>
    <row r="28" spans="2:40" s="2" customFormat="1" x14ac:dyDescent="0.25">
      <c r="B28" s="320" t="s">
        <v>13</v>
      </c>
      <c r="C28" s="232"/>
      <c r="D28" s="232"/>
      <c r="E28" s="232"/>
      <c r="F28" s="233"/>
      <c r="G28" s="321" t="s">
        <v>64</v>
      </c>
      <c r="H28" s="322"/>
      <c r="I28" s="322"/>
      <c r="J28" s="322"/>
      <c r="K28" s="322"/>
      <c r="L28" s="322"/>
      <c r="M28" s="322"/>
      <c r="N28" s="322"/>
      <c r="O28" s="322"/>
      <c r="P28" s="322"/>
      <c r="Q28" s="322"/>
      <c r="R28" s="322"/>
      <c r="S28" s="322"/>
      <c r="T28" s="322"/>
      <c r="U28" s="322"/>
      <c r="V28" s="322"/>
      <c r="W28" s="322"/>
      <c r="X28" s="322"/>
      <c r="Y28" s="322"/>
      <c r="Z28" s="323"/>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231" t="s">
        <v>14</v>
      </c>
      <c r="C30" s="330"/>
      <c r="D30" s="330"/>
      <c r="E30" s="330"/>
      <c r="F30" s="233"/>
      <c r="G30" s="15" t="s">
        <v>15</v>
      </c>
      <c r="H30" s="15" t="s">
        <v>65</v>
      </c>
      <c r="I30" s="321" t="s">
        <v>16</v>
      </c>
      <c r="J30" s="322"/>
      <c r="K30" s="323"/>
      <c r="L30" s="372" t="s">
        <v>17</v>
      </c>
      <c r="M30" s="373"/>
      <c r="N30" s="373"/>
      <c r="O30" s="373"/>
      <c r="P30" s="373"/>
      <c r="Q30" s="373"/>
      <c r="R30" s="373"/>
      <c r="S30" s="373"/>
      <c r="T30" s="373"/>
      <c r="U30" s="373"/>
      <c r="V30" s="373"/>
      <c r="W30" s="373"/>
      <c r="X30" s="373"/>
      <c r="Y30" s="373"/>
      <c r="Z30" s="374"/>
    </row>
    <row r="31" spans="2:40" s="2" customFormat="1" x14ac:dyDescent="0.25">
      <c r="B31" s="375"/>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7"/>
    </row>
    <row r="32" spans="2:40" s="2" customFormat="1" x14ac:dyDescent="0.25">
      <c r="B32" s="378" t="s">
        <v>18</v>
      </c>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80"/>
    </row>
    <row r="33" spans="2:27" x14ac:dyDescent="0.25">
      <c r="B33" s="381" t="s">
        <v>19</v>
      </c>
      <c r="C33" s="383" t="s">
        <v>105</v>
      </c>
      <c r="D33" s="384"/>
      <c r="E33" s="384"/>
      <c r="F33" s="384"/>
      <c r="G33" s="384"/>
      <c r="H33" s="384"/>
      <c r="I33" s="384"/>
      <c r="J33" s="384"/>
      <c r="K33" s="384"/>
      <c r="L33" s="384"/>
      <c r="M33" s="384"/>
      <c r="N33" s="384"/>
      <c r="O33" s="384"/>
      <c r="P33" s="384"/>
      <c r="Q33" s="384"/>
      <c r="R33" s="384"/>
      <c r="S33" s="384"/>
      <c r="T33" s="384"/>
      <c r="U33" s="384"/>
      <c r="V33" s="384"/>
      <c r="W33" s="384"/>
      <c r="X33" s="384"/>
      <c r="Y33" s="384"/>
      <c r="Z33" s="385"/>
    </row>
    <row r="34" spans="2:27" x14ac:dyDescent="0.25">
      <c r="B34" s="382"/>
      <c r="C34" s="386"/>
      <c r="D34" s="387"/>
      <c r="E34" s="387"/>
      <c r="F34" s="387"/>
      <c r="G34" s="387"/>
      <c r="H34" s="387"/>
      <c r="I34" s="387"/>
      <c r="J34" s="387"/>
      <c r="K34" s="387"/>
      <c r="L34" s="387"/>
      <c r="M34" s="387"/>
      <c r="N34" s="387"/>
      <c r="O34" s="387"/>
      <c r="P34" s="387"/>
      <c r="Q34" s="387"/>
      <c r="R34" s="387"/>
      <c r="S34" s="387"/>
      <c r="T34" s="387"/>
      <c r="U34" s="387"/>
      <c r="V34" s="387"/>
      <c r="W34" s="387"/>
      <c r="X34" s="387"/>
      <c r="Y34" s="387"/>
      <c r="Z34" s="388"/>
    </row>
    <row r="35" spans="2:27" ht="15" customHeight="1" x14ac:dyDescent="0.25">
      <c r="B35" s="382"/>
      <c r="C35" s="389"/>
      <c r="D35" s="390"/>
      <c r="E35" s="390"/>
      <c r="F35" s="390"/>
      <c r="G35" s="390"/>
      <c r="H35" s="390"/>
      <c r="I35" s="390"/>
      <c r="J35" s="390"/>
      <c r="K35" s="390"/>
      <c r="L35" s="390"/>
      <c r="M35" s="390"/>
      <c r="N35" s="390"/>
      <c r="O35" s="390"/>
      <c r="P35" s="390"/>
      <c r="Q35" s="390"/>
      <c r="R35" s="390"/>
      <c r="S35" s="390"/>
      <c r="T35" s="390"/>
      <c r="U35" s="390"/>
      <c r="V35" s="390"/>
      <c r="W35" s="390"/>
      <c r="X35" s="390"/>
      <c r="Y35" s="390"/>
      <c r="Z35" s="391"/>
    </row>
    <row r="36" spans="2:27" x14ac:dyDescent="0.25">
      <c r="B36" s="365"/>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7"/>
    </row>
    <row r="37" spans="2:27" x14ac:dyDescent="0.25">
      <c r="B37" s="368" t="s">
        <v>20</v>
      </c>
      <c r="C37" s="338" t="s">
        <v>66</v>
      </c>
      <c r="D37" s="344"/>
      <c r="E37" s="344"/>
      <c r="F37" s="344"/>
      <c r="G37" s="344"/>
      <c r="H37" s="344"/>
      <c r="I37" s="344"/>
      <c r="J37" s="344"/>
      <c r="K37" s="344"/>
      <c r="L37" s="344"/>
      <c r="M37" s="344"/>
      <c r="N37" s="344"/>
      <c r="O37" s="344"/>
      <c r="P37" s="344"/>
      <c r="Q37" s="344"/>
      <c r="R37" s="344"/>
      <c r="S37" s="344"/>
      <c r="T37" s="344"/>
      <c r="U37" s="344"/>
      <c r="V37" s="344"/>
      <c r="W37" s="344"/>
      <c r="X37" s="344"/>
      <c r="Y37" s="344"/>
      <c r="Z37" s="339"/>
    </row>
    <row r="38" spans="2:27" x14ac:dyDescent="0.25">
      <c r="B38" s="369"/>
      <c r="C38" s="340"/>
      <c r="D38" s="371"/>
      <c r="E38" s="371"/>
      <c r="F38" s="371"/>
      <c r="G38" s="371"/>
      <c r="H38" s="371"/>
      <c r="I38" s="371"/>
      <c r="J38" s="371"/>
      <c r="K38" s="371"/>
      <c r="L38" s="371"/>
      <c r="M38" s="371"/>
      <c r="N38" s="371"/>
      <c r="O38" s="371"/>
      <c r="P38" s="371"/>
      <c r="Q38" s="371"/>
      <c r="R38" s="371"/>
      <c r="S38" s="371"/>
      <c r="T38" s="371"/>
      <c r="U38" s="371"/>
      <c r="V38" s="371"/>
      <c r="W38" s="371"/>
      <c r="X38" s="371"/>
      <c r="Y38" s="371"/>
      <c r="Z38" s="341"/>
    </row>
    <row r="39" spans="2:27" ht="15" customHeight="1" x14ac:dyDescent="0.25">
      <c r="B39" s="370"/>
      <c r="C39" s="342"/>
      <c r="D39" s="345"/>
      <c r="E39" s="345"/>
      <c r="F39" s="345"/>
      <c r="G39" s="345"/>
      <c r="H39" s="345"/>
      <c r="I39" s="345"/>
      <c r="J39" s="345"/>
      <c r="K39" s="345"/>
      <c r="L39" s="345"/>
      <c r="M39" s="345"/>
      <c r="N39" s="345"/>
      <c r="O39" s="345"/>
      <c r="P39" s="345"/>
      <c r="Q39" s="345"/>
      <c r="R39" s="345"/>
      <c r="S39" s="345"/>
      <c r="T39" s="345"/>
      <c r="U39" s="345"/>
      <c r="V39" s="345"/>
      <c r="W39" s="345"/>
      <c r="X39" s="345"/>
      <c r="Y39" s="345"/>
      <c r="Z39" s="343"/>
    </row>
    <row r="40" spans="2:27" x14ac:dyDescent="0.25">
      <c r="B40" s="331"/>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3"/>
    </row>
    <row r="41" spans="2:27" ht="15" customHeight="1" x14ac:dyDescent="0.25">
      <c r="B41" s="334" t="s">
        <v>21</v>
      </c>
      <c r="C41" s="335"/>
      <c r="D41" s="336"/>
      <c r="E41" s="336"/>
      <c r="F41" s="336"/>
      <c r="G41" s="336"/>
      <c r="H41" s="336"/>
      <c r="I41" s="335"/>
      <c r="J41" s="335"/>
      <c r="K41" s="337"/>
      <c r="L41" s="338" t="s">
        <v>78</v>
      </c>
      <c r="M41" s="339"/>
      <c r="N41" s="338" t="s">
        <v>22</v>
      </c>
      <c r="O41" s="344"/>
      <c r="P41" s="339"/>
      <c r="Q41" s="338" t="s">
        <v>23</v>
      </c>
      <c r="R41" s="344"/>
      <c r="S41" s="339"/>
      <c r="T41" s="338" t="s">
        <v>24</v>
      </c>
      <c r="U41" s="344"/>
      <c r="V41" s="339"/>
      <c r="W41" s="338" t="s">
        <v>25</v>
      </c>
      <c r="X41" s="344"/>
      <c r="Y41" s="339"/>
      <c r="Z41" s="402" t="s">
        <v>26</v>
      </c>
    </row>
    <row r="42" spans="2:27" ht="38.25" customHeight="1" x14ac:dyDescent="0.25">
      <c r="B42" s="383" t="s">
        <v>27</v>
      </c>
      <c r="C42" s="385"/>
      <c r="D42" s="383" t="s">
        <v>56</v>
      </c>
      <c r="E42" s="385"/>
      <c r="F42" s="405" t="s">
        <v>28</v>
      </c>
      <c r="G42" s="406"/>
      <c r="H42" s="409" t="s">
        <v>73</v>
      </c>
      <c r="I42" s="338" t="s">
        <v>83</v>
      </c>
      <c r="J42" s="344"/>
      <c r="K42" s="339"/>
      <c r="L42" s="340"/>
      <c r="M42" s="341"/>
      <c r="N42" s="342"/>
      <c r="O42" s="345"/>
      <c r="P42" s="343"/>
      <c r="Q42" s="342"/>
      <c r="R42" s="345"/>
      <c r="S42" s="343"/>
      <c r="T42" s="342"/>
      <c r="U42" s="345"/>
      <c r="V42" s="343"/>
      <c r="W42" s="342"/>
      <c r="X42" s="345"/>
      <c r="Y42" s="343"/>
      <c r="Z42" s="403"/>
    </row>
    <row r="43" spans="2:27" ht="15.75" customHeight="1" x14ac:dyDescent="0.25">
      <c r="B43" s="389"/>
      <c r="C43" s="391"/>
      <c r="D43" s="389"/>
      <c r="E43" s="391"/>
      <c r="F43" s="407"/>
      <c r="G43" s="408"/>
      <c r="H43" s="410"/>
      <c r="I43" s="342"/>
      <c r="J43" s="345"/>
      <c r="K43" s="343"/>
      <c r="L43" s="342"/>
      <c r="M43" s="343"/>
      <c r="N43" s="79" t="s">
        <v>81</v>
      </c>
      <c r="O43" s="84" t="s">
        <v>80</v>
      </c>
      <c r="P43" s="80" t="s">
        <v>82</v>
      </c>
      <c r="Q43" s="79" t="s">
        <v>81</v>
      </c>
      <c r="R43" s="84" t="s">
        <v>80</v>
      </c>
      <c r="S43" s="80" t="s">
        <v>82</v>
      </c>
      <c r="T43" s="79" t="s">
        <v>81</v>
      </c>
      <c r="U43" s="84" t="s">
        <v>80</v>
      </c>
      <c r="V43" s="80" t="s">
        <v>82</v>
      </c>
      <c r="W43" s="79" t="s">
        <v>81</v>
      </c>
      <c r="X43" s="84" t="s">
        <v>80</v>
      </c>
      <c r="Y43" s="80" t="s">
        <v>82</v>
      </c>
      <c r="Z43" s="404"/>
    </row>
    <row r="44" spans="2:27" ht="15" customHeight="1" x14ac:dyDescent="0.25">
      <c r="B44" s="392" t="s">
        <v>62</v>
      </c>
      <c r="C44" s="393"/>
      <c r="D44" s="65" t="s">
        <v>61</v>
      </c>
      <c r="E44" s="67" t="s">
        <v>68</v>
      </c>
      <c r="F44" s="220" t="s">
        <v>72</v>
      </c>
      <c r="G44" s="289"/>
      <c r="H44" s="294" t="s">
        <v>74</v>
      </c>
      <c r="I44" s="76" t="s">
        <v>29</v>
      </c>
      <c r="J44" s="296">
        <f>+P44+S44+V44+Y44</f>
        <v>520</v>
      </c>
      <c r="K44" s="297"/>
      <c r="L44" s="298">
        <f>+((J44-J45)/J45)*100%</f>
        <v>0.3</v>
      </c>
      <c r="M44" s="299"/>
      <c r="N44" s="302">
        <f>+((P44-P45)/+P45)*100%</f>
        <v>0.3</v>
      </c>
      <c r="O44" s="85" t="s">
        <v>61</v>
      </c>
      <c r="P44" s="86">
        <v>130</v>
      </c>
      <c r="Q44" s="302">
        <f>+((S44-S45)/+S45)*100%</f>
        <v>0.3</v>
      </c>
      <c r="R44" s="85" t="s">
        <v>61</v>
      </c>
      <c r="S44" s="86">
        <v>130</v>
      </c>
      <c r="T44" s="302">
        <f>+((V44-V45)/+V45)*100%</f>
        <v>0.3</v>
      </c>
      <c r="U44" s="85" t="s">
        <v>61</v>
      </c>
      <c r="V44" s="199">
        <v>130</v>
      </c>
      <c r="W44" s="302">
        <f>+((Y44-Y45)/+Y45)*100%</f>
        <v>0.3</v>
      </c>
      <c r="X44" s="85" t="s">
        <v>61</v>
      </c>
      <c r="Y44" s="199">
        <v>130</v>
      </c>
      <c r="Z44" s="304">
        <f>+J44/J45</f>
        <v>1.3</v>
      </c>
    </row>
    <row r="45" spans="2:27" ht="17.25" customHeight="1" x14ac:dyDescent="0.25">
      <c r="B45" s="394"/>
      <c r="C45" s="395"/>
      <c r="D45" s="56"/>
      <c r="E45" s="346" t="s">
        <v>67</v>
      </c>
      <c r="F45" s="290"/>
      <c r="G45" s="291"/>
      <c r="H45" s="295"/>
      <c r="I45" s="76" t="s">
        <v>79</v>
      </c>
      <c r="J45" s="296">
        <f t="shared" ref="J45" si="0">+P45+S45+V45+Y45</f>
        <v>400</v>
      </c>
      <c r="K45" s="297"/>
      <c r="L45" s="300"/>
      <c r="M45" s="301"/>
      <c r="N45" s="303"/>
      <c r="O45" s="85" t="s">
        <v>63</v>
      </c>
      <c r="P45" s="64">
        <v>100</v>
      </c>
      <c r="Q45" s="303"/>
      <c r="R45" s="85" t="s">
        <v>63</v>
      </c>
      <c r="S45" s="64">
        <v>100</v>
      </c>
      <c r="T45" s="303"/>
      <c r="U45" s="85" t="s">
        <v>63</v>
      </c>
      <c r="V45" s="64">
        <v>100</v>
      </c>
      <c r="W45" s="303"/>
      <c r="X45" s="85" t="s">
        <v>63</v>
      </c>
      <c r="Y45" s="64">
        <v>100</v>
      </c>
      <c r="Z45" s="305"/>
    </row>
    <row r="46" spans="2:27" ht="15" customHeight="1" x14ac:dyDescent="0.25">
      <c r="B46" s="70"/>
      <c r="C46" s="71"/>
      <c r="D46" s="56"/>
      <c r="E46" s="346"/>
      <c r="F46" s="290"/>
      <c r="G46" s="291"/>
      <c r="H46" s="265" t="s">
        <v>75</v>
      </c>
      <c r="I46" s="76" t="s">
        <v>29</v>
      </c>
      <c r="J46" s="296">
        <v>100</v>
      </c>
      <c r="K46" s="297"/>
      <c r="L46" s="298">
        <f>+((J46-J47)/J47)*100%</f>
        <v>2.0408163265306121E-2</v>
      </c>
      <c r="M46" s="299"/>
      <c r="N46" s="302">
        <f>+((P46-P47)/+P47)*100%</f>
        <v>0.44444444444444442</v>
      </c>
      <c r="O46" s="85" t="s">
        <v>61</v>
      </c>
      <c r="P46" s="86">
        <v>13</v>
      </c>
      <c r="Q46" s="302">
        <f>+((S46-S47)/+S47)*100%</f>
        <v>0.44444444444444442</v>
      </c>
      <c r="R46" s="85" t="s">
        <v>61</v>
      </c>
      <c r="S46" s="86">
        <v>13</v>
      </c>
      <c r="T46" s="302">
        <f>+((V46-V47)/+V47)*100%</f>
        <v>0.44444444444444442</v>
      </c>
      <c r="U46" s="85" t="s">
        <v>61</v>
      </c>
      <c r="V46" s="199">
        <v>13</v>
      </c>
      <c r="W46" s="302">
        <f>+((Y46-Y47)/+Y47)*100%</f>
        <v>0.44444444444444442</v>
      </c>
      <c r="X46" s="85" t="s">
        <v>61</v>
      </c>
      <c r="Y46" s="199">
        <v>13</v>
      </c>
      <c r="Z46" s="304">
        <f>+P46/P47</f>
        <v>1.4444444444444444</v>
      </c>
    </row>
    <row r="47" spans="2:27" ht="15" customHeight="1" x14ac:dyDescent="0.25">
      <c r="B47" s="328" t="s">
        <v>57</v>
      </c>
      <c r="C47" s="329"/>
      <c r="D47" s="57"/>
      <c r="E47" s="347"/>
      <c r="F47" s="292"/>
      <c r="G47" s="293"/>
      <c r="H47" s="266"/>
      <c r="I47" s="76" t="s">
        <v>79</v>
      </c>
      <c r="J47" s="296">
        <v>98</v>
      </c>
      <c r="K47" s="297"/>
      <c r="L47" s="300"/>
      <c r="M47" s="301"/>
      <c r="N47" s="303"/>
      <c r="O47" s="85" t="s">
        <v>63</v>
      </c>
      <c r="P47" s="64">
        <v>9</v>
      </c>
      <c r="Q47" s="303"/>
      <c r="R47" s="85" t="s">
        <v>63</v>
      </c>
      <c r="S47" s="64">
        <v>9</v>
      </c>
      <c r="T47" s="303"/>
      <c r="U47" s="85" t="s">
        <v>63</v>
      </c>
      <c r="V47" s="64">
        <v>9</v>
      </c>
      <c r="W47" s="303"/>
      <c r="X47" s="85" t="s">
        <v>63</v>
      </c>
      <c r="Y47" s="64">
        <v>9</v>
      </c>
      <c r="Z47" s="305"/>
    </row>
    <row r="48" spans="2:27" ht="12" customHeight="1" x14ac:dyDescent="0.25">
      <c r="B48" s="352" t="s">
        <v>71</v>
      </c>
      <c r="C48" s="353"/>
      <c r="D48" s="66" t="s">
        <v>63</v>
      </c>
      <c r="E48" s="69" t="s">
        <v>69</v>
      </c>
      <c r="F48" s="220" t="s">
        <v>72</v>
      </c>
      <c r="G48" s="289"/>
      <c r="H48" s="265" t="s">
        <v>76</v>
      </c>
      <c r="I48" s="267"/>
      <c r="J48" s="268"/>
      <c r="K48" s="269"/>
      <c r="L48" s="273" t="s">
        <v>73</v>
      </c>
      <c r="M48" s="274"/>
      <c r="N48" s="277">
        <v>16238909.220000001</v>
      </c>
      <c r="O48" s="278"/>
      <c r="P48" s="279"/>
      <c r="Q48" s="283">
        <v>16238909.220000001</v>
      </c>
      <c r="R48" s="284"/>
      <c r="S48" s="285"/>
      <c r="T48" s="283">
        <f>688750.01+15550159.21+753794.36</f>
        <v>16992703.580000002</v>
      </c>
      <c r="U48" s="284"/>
      <c r="V48" s="285"/>
      <c r="W48" s="283">
        <f>688749.97+15550159.21</f>
        <v>16238909.180000002</v>
      </c>
      <c r="X48" s="284"/>
      <c r="Y48" s="285"/>
      <c r="Z48" s="306">
        <f>+N48+Q48+T48+W48</f>
        <v>65709431.200000003</v>
      </c>
      <c r="AA48" s="16"/>
    </row>
    <row r="49" spans="2:27" ht="12" customHeight="1" x14ac:dyDescent="0.25">
      <c r="B49" s="354"/>
      <c r="C49" s="355"/>
      <c r="D49" s="56"/>
      <c r="E49" s="346" t="s">
        <v>70</v>
      </c>
      <c r="F49" s="290"/>
      <c r="G49" s="291"/>
      <c r="H49" s="266"/>
      <c r="I49" s="270"/>
      <c r="J49" s="271"/>
      <c r="K49" s="272"/>
      <c r="L49" s="275"/>
      <c r="M49" s="276"/>
      <c r="N49" s="280"/>
      <c r="O49" s="281"/>
      <c r="P49" s="282"/>
      <c r="Q49" s="286"/>
      <c r="R49" s="287"/>
      <c r="S49" s="288"/>
      <c r="T49" s="286"/>
      <c r="U49" s="287"/>
      <c r="V49" s="288"/>
      <c r="W49" s="286"/>
      <c r="X49" s="287"/>
      <c r="Y49" s="288"/>
      <c r="Z49" s="307"/>
      <c r="AA49" s="16"/>
    </row>
    <row r="50" spans="2:27" ht="12" customHeight="1" x14ac:dyDescent="0.25">
      <c r="B50" s="72"/>
      <c r="C50" s="73"/>
      <c r="D50" s="56"/>
      <c r="E50" s="346"/>
      <c r="F50" s="290"/>
      <c r="G50" s="291"/>
      <c r="H50" s="265" t="s">
        <v>77</v>
      </c>
      <c r="I50" s="92"/>
      <c r="J50" s="93"/>
      <c r="K50" s="94"/>
      <c r="L50" s="273"/>
      <c r="M50" s="274"/>
      <c r="N50" s="396">
        <v>14681361.359999999</v>
      </c>
      <c r="O50" s="397"/>
      <c r="P50" s="398"/>
      <c r="Q50" s="283">
        <v>4033520.31</v>
      </c>
      <c r="R50" s="284"/>
      <c r="S50" s="285"/>
      <c r="T50" s="283">
        <v>10183118.92</v>
      </c>
      <c r="U50" s="284"/>
      <c r="V50" s="285"/>
      <c r="W50" s="283">
        <v>19556663.059999999</v>
      </c>
      <c r="X50" s="284"/>
      <c r="Y50" s="285"/>
      <c r="Z50" s="306">
        <f>+N50+Q50+T50+W50</f>
        <v>48454663.649999991</v>
      </c>
      <c r="AA50" s="16"/>
    </row>
    <row r="51" spans="2:27" ht="12" customHeight="1" x14ac:dyDescent="0.25">
      <c r="B51" s="74" t="s">
        <v>54</v>
      </c>
      <c r="C51" s="75" t="s">
        <v>55</v>
      </c>
      <c r="D51" s="57"/>
      <c r="E51" s="347"/>
      <c r="F51" s="292"/>
      <c r="G51" s="293"/>
      <c r="H51" s="266"/>
      <c r="I51" s="95"/>
      <c r="J51" s="96"/>
      <c r="K51" s="97"/>
      <c r="L51" s="275"/>
      <c r="M51" s="276"/>
      <c r="N51" s="399"/>
      <c r="O51" s="400"/>
      <c r="P51" s="401"/>
      <c r="Q51" s="286"/>
      <c r="R51" s="287"/>
      <c r="S51" s="288"/>
      <c r="T51" s="286"/>
      <c r="U51" s="287"/>
      <c r="V51" s="288"/>
      <c r="W51" s="286"/>
      <c r="X51" s="287"/>
      <c r="Y51" s="288"/>
      <c r="Z51" s="307"/>
    </row>
    <row r="52" spans="2:27" x14ac:dyDescent="0.25">
      <c r="B52" s="411"/>
      <c r="C52" s="412"/>
      <c r="D52" s="413"/>
      <c r="E52" s="413"/>
      <c r="F52" s="412"/>
      <c r="G52" s="412"/>
      <c r="H52" s="412"/>
      <c r="I52" s="413"/>
      <c r="J52" s="413"/>
      <c r="K52" s="413"/>
      <c r="L52" s="412"/>
      <c r="M52" s="412"/>
      <c r="N52" s="412"/>
      <c r="O52" s="412"/>
      <c r="P52" s="412"/>
      <c r="Q52" s="412"/>
      <c r="R52" s="412"/>
      <c r="S52" s="412"/>
      <c r="T52" s="412"/>
      <c r="U52" s="412"/>
      <c r="V52" s="412"/>
      <c r="W52" s="412"/>
      <c r="X52" s="412"/>
      <c r="Y52" s="412"/>
      <c r="Z52" s="414"/>
    </row>
    <row r="53" spans="2:27" x14ac:dyDescent="0.25">
      <c r="B53" s="378" t="s">
        <v>32</v>
      </c>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6"/>
    </row>
    <row r="54" spans="2:27" x14ac:dyDescent="0.25">
      <c r="B54" s="334" t="s">
        <v>84</v>
      </c>
      <c r="C54" s="335"/>
      <c r="D54" s="336"/>
      <c r="E54" s="336"/>
      <c r="F54" s="336"/>
      <c r="G54" s="336"/>
      <c r="H54" s="336"/>
      <c r="I54" s="335"/>
      <c r="J54" s="335"/>
      <c r="K54" s="337"/>
      <c r="L54" s="338" t="s">
        <v>78</v>
      </c>
      <c r="M54" s="339"/>
      <c r="N54" s="338" t="s">
        <v>22</v>
      </c>
      <c r="O54" s="344"/>
      <c r="P54" s="339"/>
      <c r="Q54" s="338" t="s">
        <v>23</v>
      </c>
      <c r="R54" s="344"/>
      <c r="S54" s="339"/>
      <c r="T54" s="338" t="s">
        <v>24</v>
      </c>
      <c r="U54" s="344"/>
      <c r="V54" s="339"/>
      <c r="W54" s="338" t="s">
        <v>25</v>
      </c>
      <c r="X54" s="344"/>
      <c r="Y54" s="339"/>
      <c r="Z54" s="402" t="s">
        <v>26</v>
      </c>
    </row>
    <row r="55" spans="2:27" x14ac:dyDescent="0.25">
      <c r="B55" s="383" t="s">
        <v>27</v>
      </c>
      <c r="C55" s="385"/>
      <c r="D55" s="383" t="s">
        <v>56</v>
      </c>
      <c r="E55" s="385"/>
      <c r="F55" s="405" t="s">
        <v>28</v>
      </c>
      <c r="G55" s="406"/>
      <c r="H55" s="409" t="s">
        <v>73</v>
      </c>
      <c r="I55" s="338" t="s">
        <v>83</v>
      </c>
      <c r="J55" s="344"/>
      <c r="K55" s="339"/>
      <c r="L55" s="340"/>
      <c r="M55" s="341"/>
      <c r="N55" s="342"/>
      <c r="O55" s="345"/>
      <c r="P55" s="343"/>
      <c r="Q55" s="342"/>
      <c r="R55" s="345"/>
      <c r="S55" s="343"/>
      <c r="T55" s="342"/>
      <c r="U55" s="345"/>
      <c r="V55" s="343"/>
      <c r="W55" s="342"/>
      <c r="X55" s="345"/>
      <c r="Y55" s="343"/>
      <c r="Z55" s="403"/>
    </row>
    <row r="56" spans="2:27" x14ac:dyDescent="0.25">
      <c r="B56" s="389"/>
      <c r="C56" s="391"/>
      <c r="D56" s="389"/>
      <c r="E56" s="391"/>
      <c r="F56" s="407"/>
      <c r="G56" s="408"/>
      <c r="H56" s="410"/>
      <c r="I56" s="342"/>
      <c r="J56" s="345"/>
      <c r="K56" s="343"/>
      <c r="L56" s="342"/>
      <c r="M56" s="343"/>
      <c r="N56" s="79" t="s">
        <v>81</v>
      </c>
      <c r="O56" s="84" t="s">
        <v>80</v>
      </c>
      <c r="P56" s="80" t="s">
        <v>82</v>
      </c>
      <c r="Q56" s="79" t="s">
        <v>81</v>
      </c>
      <c r="R56" s="84" t="s">
        <v>80</v>
      </c>
      <c r="S56" s="80" t="s">
        <v>82</v>
      </c>
      <c r="T56" s="79" t="s">
        <v>81</v>
      </c>
      <c r="U56" s="84" t="s">
        <v>80</v>
      </c>
      <c r="V56" s="80" t="s">
        <v>82</v>
      </c>
      <c r="W56" s="79" t="s">
        <v>81</v>
      </c>
      <c r="X56" s="84" t="s">
        <v>80</v>
      </c>
      <c r="Y56" s="80" t="s">
        <v>82</v>
      </c>
      <c r="Z56" s="404"/>
    </row>
    <row r="57" spans="2:27" x14ac:dyDescent="0.25">
      <c r="B57" s="392" t="s">
        <v>62</v>
      </c>
      <c r="C57" s="393"/>
      <c r="D57" s="65" t="s">
        <v>61</v>
      </c>
      <c r="E57" s="67" t="s">
        <v>85</v>
      </c>
      <c r="F57" s="220" t="s">
        <v>90</v>
      </c>
      <c r="G57" s="289"/>
      <c r="H57" s="294" t="s">
        <v>74</v>
      </c>
      <c r="I57" s="76" t="s">
        <v>29</v>
      </c>
      <c r="J57" s="296">
        <f>+P57+S57+V57+Y57</f>
        <v>5670</v>
      </c>
      <c r="K57" s="297"/>
      <c r="L57" s="298">
        <f>+((J57-J58)/J58)*100%</f>
        <v>0.15384615384615385</v>
      </c>
      <c r="M57" s="299"/>
      <c r="N57" s="302">
        <f>+((P57-P58)/+P58)*100%</f>
        <v>0.15384615384615385</v>
      </c>
      <c r="O57" s="85" t="s">
        <v>61</v>
      </c>
      <c r="P57" s="86">
        <f>5670/4</f>
        <v>1417.5</v>
      </c>
      <c r="Q57" s="302">
        <f>+((S57-S58)/+S58)*100%</f>
        <v>0.15384615384615385</v>
      </c>
      <c r="R57" s="85" t="s">
        <v>61</v>
      </c>
      <c r="S57" s="197">
        <f>5670/4</f>
        <v>1417.5</v>
      </c>
      <c r="T57" s="302">
        <f>+((V57-V58)/+V58)*100%</f>
        <v>0.15384615384615385</v>
      </c>
      <c r="U57" s="85" t="s">
        <v>61</v>
      </c>
      <c r="V57" s="197">
        <f>5670/4</f>
        <v>1417.5</v>
      </c>
      <c r="W57" s="302">
        <f>+((Y57-Y58)/+Y58)*100%</f>
        <v>0.15384615384615385</v>
      </c>
      <c r="X57" s="85" t="s">
        <v>61</v>
      </c>
      <c r="Y57" s="199">
        <f>5670/4</f>
        <v>1417.5</v>
      </c>
      <c r="Z57" s="304">
        <f>+J57/J58</f>
        <v>1.1538461538461537</v>
      </c>
    </row>
    <row r="58" spans="2:27" x14ac:dyDescent="0.25">
      <c r="B58" s="394"/>
      <c r="C58" s="395"/>
      <c r="D58" s="56"/>
      <c r="E58" s="346" t="s">
        <v>87</v>
      </c>
      <c r="F58" s="290"/>
      <c r="G58" s="291"/>
      <c r="H58" s="295"/>
      <c r="I58" s="76" t="s">
        <v>79</v>
      </c>
      <c r="J58" s="296">
        <f t="shared" ref="J58" si="1">+P58+S58+V58+Y58</f>
        <v>4914</v>
      </c>
      <c r="K58" s="297"/>
      <c r="L58" s="300"/>
      <c r="M58" s="301"/>
      <c r="N58" s="303"/>
      <c r="O58" s="85" t="s">
        <v>63</v>
      </c>
      <c r="P58" s="64">
        <f>4914/4</f>
        <v>1228.5</v>
      </c>
      <c r="Q58" s="303"/>
      <c r="R58" s="85" t="s">
        <v>63</v>
      </c>
      <c r="S58" s="64">
        <f>4914/4</f>
        <v>1228.5</v>
      </c>
      <c r="T58" s="303"/>
      <c r="U58" s="85" t="s">
        <v>63</v>
      </c>
      <c r="V58" s="64">
        <f>4914/4</f>
        <v>1228.5</v>
      </c>
      <c r="W58" s="303"/>
      <c r="X58" s="85" t="s">
        <v>63</v>
      </c>
      <c r="Y58" s="64">
        <f>4914/4</f>
        <v>1228.5</v>
      </c>
      <c r="Z58" s="305"/>
    </row>
    <row r="59" spans="2:27" x14ac:dyDescent="0.25">
      <c r="B59" s="70"/>
      <c r="C59" s="71"/>
      <c r="D59" s="56"/>
      <c r="E59" s="346"/>
      <c r="F59" s="290"/>
      <c r="G59" s="291"/>
      <c r="H59" s="265" t="s">
        <v>75</v>
      </c>
      <c r="I59" s="76" t="s">
        <v>29</v>
      </c>
      <c r="J59" s="296">
        <f>+P59+S59+V59+Y59</f>
        <v>5520</v>
      </c>
      <c r="K59" s="297"/>
      <c r="L59" s="298">
        <f>+((J59-J60)/J60)*100%</f>
        <v>6.1538461538461542E-2</v>
      </c>
      <c r="M59" s="299"/>
      <c r="N59" s="302">
        <f>+((P59-P60)/+P60)*100%</f>
        <v>6.1538461538461542E-2</v>
      </c>
      <c r="O59" s="85" t="s">
        <v>61</v>
      </c>
      <c r="P59" s="86">
        <v>1380</v>
      </c>
      <c r="Q59" s="302">
        <f>+((S59-S60)/+S60)*100%</f>
        <v>6.1538461538461542E-2</v>
      </c>
      <c r="R59" s="85" t="s">
        <v>61</v>
      </c>
      <c r="S59" s="197">
        <v>1380</v>
      </c>
      <c r="T59" s="302">
        <f>+((V59-V60)/+V60)*100%</f>
        <v>6.1538461538461542E-2</v>
      </c>
      <c r="U59" s="85" t="s">
        <v>61</v>
      </c>
      <c r="V59" s="197">
        <v>1380</v>
      </c>
      <c r="W59" s="302">
        <f>+((Y59-Y60)/+Y60)*100%</f>
        <v>6.1538461538461542E-2</v>
      </c>
      <c r="X59" s="85" t="s">
        <v>61</v>
      </c>
      <c r="Y59" s="199">
        <v>1380</v>
      </c>
      <c r="Z59" s="304">
        <f>+J59/J60</f>
        <v>1.0615384615384615</v>
      </c>
    </row>
    <row r="60" spans="2:27" x14ac:dyDescent="0.25">
      <c r="B60" s="328" t="s">
        <v>57</v>
      </c>
      <c r="C60" s="329"/>
      <c r="D60" s="57"/>
      <c r="E60" s="347"/>
      <c r="F60" s="292"/>
      <c r="G60" s="293"/>
      <c r="H60" s="266"/>
      <c r="I60" s="76" t="s">
        <v>79</v>
      </c>
      <c r="J60" s="296">
        <f>+P60+S60+V60+Y60</f>
        <v>5200</v>
      </c>
      <c r="K60" s="297"/>
      <c r="L60" s="300"/>
      <c r="M60" s="301"/>
      <c r="N60" s="303"/>
      <c r="O60" s="85" t="s">
        <v>63</v>
      </c>
      <c r="P60" s="64">
        <v>1300</v>
      </c>
      <c r="Q60" s="303"/>
      <c r="R60" s="85" t="s">
        <v>63</v>
      </c>
      <c r="S60" s="64">
        <v>1300</v>
      </c>
      <c r="T60" s="303"/>
      <c r="U60" s="85" t="s">
        <v>63</v>
      </c>
      <c r="V60" s="64">
        <v>1300</v>
      </c>
      <c r="W60" s="303"/>
      <c r="X60" s="85" t="s">
        <v>63</v>
      </c>
      <c r="Y60" s="64">
        <v>1300</v>
      </c>
      <c r="Z60" s="305"/>
    </row>
    <row r="61" spans="2:27" ht="15" customHeight="1" x14ac:dyDescent="0.25">
      <c r="B61" s="352" t="s">
        <v>89</v>
      </c>
      <c r="C61" s="353"/>
      <c r="D61" s="66" t="s">
        <v>63</v>
      </c>
      <c r="E61" s="69" t="s">
        <v>86</v>
      </c>
      <c r="F61" s="220" t="s">
        <v>90</v>
      </c>
      <c r="G61" s="289"/>
      <c r="H61" s="265" t="s">
        <v>76</v>
      </c>
      <c r="I61" s="267"/>
      <c r="J61" s="268"/>
      <c r="K61" s="269"/>
      <c r="L61" s="273" t="s">
        <v>73</v>
      </c>
      <c r="M61" s="274"/>
      <c r="N61" s="516">
        <v>3000000</v>
      </c>
      <c r="O61" s="517"/>
      <c r="P61" s="518"/>
      <c r="Q61" s="510">
        <v>3000000</v>
      </c>
      <c r="R61" s="511"/>
      <c r="S61" s="512"/>
      <c r="T61" s="510">
        <v>3753794.36</v>
      </c>
      <c r="U61" s="511"/>
      <c r="V61" s="512"/>
      <c r="W61" s="422">
        <v>3000000</v>
      </c>
      <c r="X61" s="499"/>
      <c r="Y61" s="500"/>
      <c r="Z61" s="306">
        <f>+N61+Q61+T61+W61</f>
        <v>12753794.359999999</v>
      </c>
    </row>
    <row r="62" spans="2:27" x14ac:dyDescent="0.25">
      <c r="B62" s="354"/>
      <c r="C62" s="355"/>
      <c r="D62" s="56"/>
      <c r="E62" s="346" t="s">
        <v>88</v>
      </c>
      <c r="F62" s="290"/>
      <c r="G62" s="291"/>
      <c r="H62" s="266"/>
      <c r="I62" s="270"/>
      <c r="J62" s="271"/>
      <c r="K62" s="272"/>
      <c r="L62" s="275"/>
      <c r="M62" s="276"/>
      <c r="N62" s="519"/>
      <c r="O62" s="520"/>
      <c r="P62" s="521"/>
      <c r="Q62" s="513"/>
      <c r="R62" s="514"/>
      <c r="S62" s="515"/>
      <c r="T62" s="513"/>
      <c r="U62" s="514"/>
      <c r="V62" s="515"/>
      <c r="W62" s="501"/>
      <c r="X62" s="502"/>
      <c r="Y62" s="503"/>
      <c r="Z62" s="307"/>
    </row>
    <row r="63" spans="2:27" x14ac:dyDescent="0.25">
      <c r="B63" s="72"/>
      <c r="C63" s="73"/>
      <c r="D63" s="56"/>
      <c r="E63" s="346"/>
      <c r="F63" s="290"/>
      <c r="G63" s="291"/>
      <c r="H63" s="265" t="s">
        <v>77</v>
      </c>
      <c r="I63" s="92"/>
      <c r="J63" s="93"/>
      <c r="K63" s="94"/>
      <c r="L63" s="273"/>
      <c r="M63" s="274"/>
      <c r="N63" s="522">
        <v>2500000</v>
      </c>
      <c r="O63" s="528"/>
      <c r="P63" s="529"/>
      <c r="Q63" s="510">
        <v>200000</v>
      </c>
      <c r="R63" s="221"/>
      <c r="S63" s="222"/>
      <c r="T63" s="510">
        <f>2000000+10474.8</f>
        <v>2010474.8</v>
      </c>
      <c r="U63" s="511"/>
      <c r="V63" s="512"/>
      <c r="W63" s="422">
        <v>3000000</v>
      </c>
      <c r="X63" s="221"/>
      <c r="Y63" s="222"/>
      <c r="Z63" s="306">
        <f>+N63+Q63+T63+W63</f>
        <v>7710474.7999999998</v>
      </c>
    </row>
    <row r="64" spans="2:27" x14ac:dyDescent="0.25">
      <c r="B64" s="74" t="s">
        <v>54</v>
      </c>
      <c r="C64" s="75" t="s">
        <v>55</v>
      </c>
      <c r="D64" s="57"/>
      <c r="E64" s="347"/>
      <c r="F64" s="292"/>
      <c r="G64" s="293"/>
      <c r="H64" s="266"/>
      <c r="I64" s="95"/>
      <c r="J64" s="96"/>
      <c r="K64" s="97"/>
      <c r="L64" s="275"/>
      <c r="M64" s="276"/>
      <c r="N64" s="530"/>
      <c r="O64" s="531"/>
      <c r="P64" s="532"/>
      <c r="Q64" s="226"/>
      <c r="R64" s="227"/>
      <c r="S64" s="228"/>
      <c r="T64" s="513"/>
      <c r="U64" s="514"/>
      <c r="V64" s="515"/>
      <c r="W64" s="226"/>
      <c r="X64" s="227"/>
      <c r="Y64" s="228"/>
      <c r="Z64" s="307"/>
    </row>
    <row r="65" spans="2:27" x14ac:dyDescent="0.25">
      <c r="B65" s="88"/>
      <c r="C65" s="89"/>
      <c r="D65" s="89"/>
      <c r="E65" s="89"/>
      <c r="F65" s="89"/>
      <c r="G65" s="89"/>
      <c r="H65" s="89"/>
      <c r="I65" s="90"/>
      <c r="J65" s="90"/>
      <c r="K65" s="90"/>
      <c r="L65" s="89"/>
      <c r="M65" s="89"/>
      <c r="N65" s="90"/>
      <c r="O65" s="90"/>
      <c r="P65" s="90"/>
      <c r="Q65" s="90"/>
      <c r="R65" s="90"/>
      <c r="S65" s="90"/>
      <c r="T65" s="90"/>
      <c r="U65" s="90"/>
      <c r="V65" s="90"/>
      <c r="W65" s="90"/>
      <c r="X65" s="90"/>
      <c r="Y65" s="90"/>
      <c r="Z65" s="91"/>
    </row>
    <row r="66" spans="2:27" x14ac:dyDescent="0.25">
      <c r="B66" s="88"/>
      <c r="C66" s="89"/>
      <c r="D66" s="89"/>
      <c r="E66" s="89"/>
      <c r="F66" s="89"/>
      <c r="G66" s="89"/>
      <c r="H66" s="89"/>
      <c r="I66" s="90"/>
      <c r="J66" s="90"/>
      <c r="K66" s="90"/>
      <c r="L66" s="89"/>
      <c r="M66" s="89"/>
      <c r="N66" s="90"/>
      <c r="O66" s="90"/>
      <c r="P66" s="90"/>
      <c r="Q66" s="90"/>
      <c r="R66" s="90"/>
      <c r="S66" s="90"/>
      <c r="T66" s="90"/>
      <c r="U66" s="90"/>
      <c r="V66" s="90"/>
      <c r="W66" s="90"/>
      <c r="X66" s="90"/>
      <c r="Y66" s="90"/>
      <c r="Z66" s="91"/>
    </row>
    <row r="67" spans="2:27" ht="15" customHeight="1" x14ac:dyDescent="0.25">
      <c r="B67" s="334" t="s">
        <v>119</v>
      </c>
      <c r="C67" s="335"/>
      <c r="D67" s="336"/>
      <c r="E67" s="336"/>
      <c r="F67" s="336"/>
      <c r="G67" s="336"/>
      <c r="H67" s="336"/>
      <c r="I67" s="335"/>
      <c r="J67" s="335"/>
      <c r="K67" s="337"/>
      <c r="L67" s="338" t="s">
        <v>78</v>
      </c>
      <c r="M67" s="339"/>
      <c r="N67" s="338" t="s">
        <v>22</v>
      </c>
      <c r="O67" s="344"/>
      <c r="P67" s="339"/>
      <c r="Q67" s="338" t="s">
        <v>23</v>
      </c>
      <c r="R67" s="344"/>
      <c r="S67" s="339"/>
      <c r="T67" s="338" t="s">
        <v>24</v>
      </c>
      <c r="U67" s="344"/>
      <c r="V67" s="339"/>
      <c r="W67" s="338" t="s">
        <v>25</v>
      </c>
      <c r="X67" s="344"/>
      <c r="Y67" s="339"/>
      <c r="Z67" s="402" t="s">
        <v>26</v>
      </c>
    </row>
    <row r="68" spans="2:27" x14ac:dyDescent="0.25">
      <c r="B68" s="383" t="s">
        <v>27</v>
      </c>
      <c r="C68" s="385"/>
      <c r="D68" s="383" t="s">
        <v>56</v>
      </c>
      <c r="E68" s="385"/>
      <c r="F68" s="405" t="s">
        <v>28</v>
      </c>
      <c r="G68" s="406"/>
      <c r="H68" s="409" t="s">
        <v>73</v>
      </c>
      <c r="I68" s="338" t="s">
        <v>83</v>
      </c>
      <c r="J68" s="344"/>
      <c r="K68" s="339"/>
      <c r="L68" s="340"/>
      <c r="M68" s="341"/>
      <c r="N68" s="342"/>
      <c r="O68" s="345"/>
      <c r="P68" s="343"/>
      <c r="Q68" s="342"/>
      <c r="R68" s="345"/>
      <c r="S68" s="343"/>
      <c r="T68" s="342"/>
      <c r="U68" s="345"/>
      <c r="V68" s="343"/>
      <c r="W68" s="342"/>
      <c r="X68" s="345"/>
      <c r="Y68" s="343"/>
      <c r="Z68" s="403"/>
    </row>
    <row r="69" spans="2:27" ht="15" customHeight="1" x14ac:dyDescent="0.25">
      <c r="B69" s="389"/>
      <c r="C69" s="391"/>
      <c r="D69" s="389"/>
      <c r="E69" s="391"/>
      <c r="F69" s="407"/>
      <c r="G69" s="408"/>
      <c r="H69" s="410"/>
      <c r="I69" s="342"/>
      <c r="J69" s="345"/>
      <c r="K69" s="343"/>
      <c r="L69" s="342"/>
      <c r="M69" s="343"/>
      <c r="N69" s="79" t="s">
        <v>81</v>
      </c>
      <c r="O69" s="84" t="s">
        <v>80</v>
      </c>
      <c r="P69" s="80" t="s">
        <v>82</v>
      </c>
      <c r="Q69" s="79" t="s">
        <v>81</v>
      </c>
      <c r="R69" s="84" t="s">
        <v>80</v>
      </c>
      <c r="S69" s="80" t="s">
        <v>82</v>
      </c>
      <c r="T69" s="79" t="s">
        <v>81</v>
      </c>
      <c r="U69" s="84" t="s">
        <v>80</v>
      </c>
      <c r="V69" s="80" t="s">
        <v>82</v>
      </c>
      <c r="W69" s="79" t="s">
        <v>81</v>
      </c>
      <c r="X69" s="84" t="s">
        <v>80</v>
      </c>
      <c r="Y69" s="80" t="s">
        <v>82</v>
      </c>
      <c r="Z69" s="404"/>
    </row>
    <row r="70" spans="2:27" ht="15" customHeight="1" x14ac:dyDescent="0.25">
      <c r="B70" s="392" t="s">
        <v>62</v>
      </c>
      <c r="C70" s="393"/>
      <c r="D70" s="65" t="s">
        <v>61</v>
      </c>
      <c r="E70" s="67" t="s">
        <v>106</v>
      </c>
      <c r="F70" s="220" t="s">
        <v>110</v>
      </c>
      <c r="G70" s="289"/>
      <c r="H70" s="294" t="s">
        <v>74</v>
      </c>
      <c r="I70" s="76" t="s">
        <v>29</v>
      </c>
      <c r="J70" s="296">
        <v>15</v>
      </c>
      <c r="K70" s="297"/>
      <c r="L70" s="298">
        <f>+((J70-J71)/J71)*100%</f>
        <v>1.1428571428571428</v>
      </c>
      <c r="M70" s="299"/>
      <c r="N70" s="302">
        <f>+((P70-P71)/+P71)*100%</f>
        <v>1.1428571428571428</v>
      </c>
      <c r="O70" s="85" t="s">
        <v>61</v>
      </c>
      <c r="P70" s="86">
        <v>15</v>
      </c>
      <c r="Q70" s="302">
        <f>+((S70-S71)/+S71)*100%</f>
        <v>1.1428571428571428</v>
      </c>
      <c r="R70" s="85" t="s">
        <v>61</v>
      </c>
      <c r="S70" s="197">
        <v>15</v>
      </c>
      <c r="T70" s="302">
        <f>+((V70-V71)/+V71)*100%</f>
        <v>1.1428571428571428</v>
      </c>
      <c r="U70" s="85" t="s">
        <v>61</v>
      </c>
      <c r="V70" s="197">
        <v>15</v>
      </c>
      <c r="W70" s="302">
        <f>+((Y70-Y71)/+Y71)*100%</f>
        <v>1.1428571428571428</v>
      </c>
      <c r="X70" s="85" t="s">
        <v>61</v>
      </c>
      <c r="Y70" s="199">
        <v>15</v>
      </c>
      <c r="Z70" s="304">
        <f>+J70/J71</f>
        <v>2.1428571428571428</v>
      </c>
    </row>
    <row r="71" spans="2:27" ht="15" customHeight="1" x14ac:dyDescent="0.25">
      <c r="B71" s="394"/>
      <c r="C71" s="395"/>
      <c r="D71" s="56"/>
      <c r="E71" s="346" t="s">
        <v>107</v>
      </c>
      <c r="F71" s="290"/>
      <c r="G71" s="291"/>
      <c r="H71" s="295"/>
      <c r="I71" s="76" t="s">
        <v>79</v>
      </c>
      <c r="J71" s="296">
        <v>7</v>
      </c>
      <c r="K71" s="297"/>
      <c r="L71" s="300"/>
      <c r="M71" s="301"/>
      <c r="N71" s="303"/>
      <c r="O71" s="85" t="s">
        <v>63</v>
      </c>
      <c r="P71" s="64">
        <v>7</v>
      </c>
      <c r="Q71" s="303"/>
      <c r="R71" s="85" t="s">
        <v>63</v>
      </c>
      <c r="S71" s="64">
        <v>7</v>
      </c>
      <c r="T71" s="303"/>
      <c r="U71" s="85" t="s">
        <v>63</v>
      </c>
      <c r="V71" s="64">
        <v>7</v>
      </c>
      <c r="W71" s="303"/>
      <c r="X71" s="85" t="s">
        <v>63</v>
      </c>
      <c r="Y71" s="64">
        <v>7</v>
      </c>
      <c r="Z71" s="305"/>
    </row>
    <row r="72" spans="2:27" ht="12" customHeight="1" x14ac:dyDescent="0.25">
      <c r="B72" s="70"/>
      <c r="C72" s="71"/>
      <c r="D72" s="56"/>
      <c r="E72" s="346"/>
      <c r="F72" s="290"/>
      <c r="G72" s="291"/>
      <c r="H72" s="265" t="s">
        <v>75</v>
      </c>
      <c r="I72" s="76" t="s">
        <v>29</v>
      </c>
      <c r="J72" s="296">
        <v>20</v>
      </c>
      <c r="K72" s="297"/>
      <c r="L72" s="298">
        <f>+((J72-J73)/J73)*100%</f>
        <v>1</v>
      </c>
      <c r="M72" s="299"/>
      <c r="N72" s="302">
        <f>+((P72-P73)/+P73)*100%</f>
        <v>1</v>
      </c>
      <c r="O72" s="85" t="s">
        <v>61</v>
      </c>
      <c r="P72" s="86">
        <v>20</v>
      </c>
      <c r="Q72" s="302">
        <f>+((S72-S73)/+S73)*100%</f>
        <v>1</v>
      </c>
      <c r="R72" s="85" t="s">
        <v>61</v>
      </c>
      <c r="S72" s="197">
        <v>20</v>
      </c>
      <c r="T72" s="302">
        <f>+((V72-V73)/+V73)*100%</f>
        <v>1</v>
      </c>
      <c r="U72" s="85" t="s">
        <v>61</v>
      </c>
      <c r="V72" s="197">
        <v>20</v>
      </c>
      <c r="W72" s="302">
        <f>+((Y72-Y73)/+Y73)*100%</f>
        <v>1</v>
      </c>
      <c r="X72" s="85" t="s">
        <v>61</v>
      </c>
      <c r="Y72" s="199">
        <v>20</v>
      </c>
      <c r="Z72" s="304">
        <f>+J72/J73</f>
        <v>2</v>
      </c>
    </row>
    <row r="73" spans="2:27" ht="12" customHeight="1" x14ac:dyDescent="0.25">
      <c r="B73" s="328" t="s">
        <v>57</v>
      </c>
      <c r="C73" s="329"/>
      <c r="D73" s="57"/>
      <c r="E73" s="347"/>
      <c r="F73" s="292"/>
      <c r="G73" s="293"/>
      <c r="H73" s="266"/>
      <c r="I73" s="76" t="s">
        <v>79</v>
      </c>
      <c r="J73" s="296">
        <v>10</v>
      </c>
      <c r="K73" s="297"/>
      <c r="L73" s="300"/>
      <c r="M73" s="301"/>
      <c r="N73" s="303"/>
      <c r="O73" s="85" t="s">
        <v>63</v>
      </c>
      <c r="P73" s="64">
        <v>10</v>
      </c>
      <c r="Q73" s="303"/>
      <c r="R73" s="85" t="s">
        <v>63</v>
      </c>
      <c r="S73" s="64">
        <v>10</v>
      </c>
      <c r="T73" s="303"/>
      <c r="U73" s="85" t="s">
        <v>63</v>
      </c>
      <c r="V73" s="64">
        <v>10</v>
      </c>
      <c r="W73" s="303"/>
      <c r="X73" s="85" t="s">
        <v>63</v>
      </c>
      <c r="Y73" s="64">
        <v>10</v>
      </c>
      <c r="Z73" s="305"/>
    </row>
    <row r="74" spans="2:27" ht="12" customHeight="1" x14ac:dyDescent="0.25">
      <c r="B74" s="352" t="s">
        <v>111</v>
      </c>
      <c r="C74" s="353"/>
      <c r="D74" s="66" t="s">
        <v>63</v>
      </c>
      <c r="E74" s="69" t="s">
        <v>108</v>
      </c>
      <c r="F74" s="220" t="s">
        <v>110</v>
      </c>
      <c r="G74" s="289"/>
      <c r="H74" s="265" t="s">
        <v>76</v>
      </c>
      <c r="I74" s="267"/>
      <c r="J74" s="268"/>
      <c r="K74" s="269"/>
      <c r="L74" s="273" t="s">
        <v>73</v>
      </c>
      <c r="M74" s="274"/>
      <c r="N74" s="516">
        <v>5000000</v>
      </c>
      <c r="O74" s="533"/>
      <c r="P74" s="534"/>
      <c r="Q74" s="510">
        <v>5000000</v>
      </c>
      <c r="R74" s="221"/>
      <c r="S74" s="222"/>
      <c r="T74" s="510">
        <v>5000000</v>
      </c>
      <c r="U74" s="511"/>
      <c r="V74" s="512"/>
      <c r="W74" s="510">
        <v>5000000</v>
      </c>
      <c r="X74" s="511"/>
      <c r="Y74" s="512"/>
      <c r="Z74" s="306">
        <f>+N74+Q74+T74+W74</f>
        <v>20000000</v>
      </c>
      <c r="AA74" s="16"/>
    </row>
    <row r="75" spans="2:27" ht="12" customHeight="1" x14ac:dyDescent="0.25">
      <c r="B75" s="354"/>
      <c r="C75" s="355"/>
      <c r="D75" s="56"/>
      <c r="E75" s="346" t="s">
        <v>109</v>
      </c>
      <c r="F75" s="290"/>
      <c r="G75" s="291"/>
      <c r="H75" s="266"/>
      <c r="I75" s="270"/>
      <c r="J75" s="271"/>
      <c r="K75" s="272"/>
      <c r="L75" s="275"/>
      <c r="M75" s="276"/>
      <c r="N75" s="535"/>
      <c r="O75" s="536"/>
      <c r="P75" s="537"/>
      <c r="Q75" s="226"/>
      <c r="R75" s="227"/>
      <c r="S75" s="228"/>
      <c r="T75" s="513"/>
      <c r="U75" s="514"/>
      <c r="V75" s="515"/>
      <c r="W75" s="513"/>
      <c r="X75" s="514"/>
      <c r="Y75" s="515"/>
      <c r="Z75" s="307"/>
    </row>
    <row r="76" spans="2:27" ht="15" customHeight="1" x14ac:dyDescent="0.25">
      <c r="B76" s="72"/>
      <c r="C76" s="73"/>
      <c r="D76" s="56"/>
      <c r="E76" s="346"/>
      <c r="F76" s="290"/>
      <c r="G76" s="291"/>
      <c r="H76" s="265" t="s">
        <v>77</v>
      </c>
      <c r="I76" s="92"/>
      <c r="J76" s="93"/>
      <c r="K76" s="94"/>
      <c r="L76" s="273"/>
      <c r="M76" s="274"/>
      <c r="N76" s="522">
        <v>4120776.95</v>
      </c>
      <c r="O76" s="528"/>
      <c r="P76" s="529"/>
      <c r="Q76" s="510">
        <v>1000000</v>
      </c>
      <c r="R76" s="221"/>
      <c r="S76" s="222"/>
      <c r="T76" s="510">
        <v>2000000</v>
      </c>
      <c r="U76" s="221"/>
      <c r="V76" s="222"/>
      <c r="W76" s="510">
        <f>5000000+500000+1000000</f>
        <v>6500000</v>
      </c>
      <c r="X76" s="221"/>
      <c r="Y76" s="222"/>
      <c r="Z76" s="306">
        <f>+N76+Q76+T76+W76</f>
        <v>13620776.949999999</v>
      </c>
    </row>
    <row r="77" spans="2:27" x14ac:dyDescent="0.25">
      <c r="B77" s="74" t="s">
        <v>54</v>
      </c>
      <c r="C77" s="75" t="s">
        <v>55</v>
      </c>
      <c r="D77" s="57"/>
      <c r="E77" s="347"/>
      <c r="F77" s="292"/>
      <c r="G77" s="293"/>
      <c r="H77" s="266"/>
      <c r="I77" s="95"/>
      <c r="J77" s="96"/>
      <c r="K77" s="97"/>
      <c r="L77" s="275"/>
      <c r="M77" s="276"/>
      <c r="N77" s="530"/>
      <c r="O77" s="531"/>
      <c r="P77" s="532"/>
      <c r="Q77" s="226"/>
      <c r="R77" s="227"/>
      <c r="S77" s="228"/>
      <c r="T77" s="226"/>
      <c r="U77" s="227"/>
      <c r="V77" s="228"/>
      <c r="W77" s="226"/>
      <c r="X77" s="227"/>
      <c r="Y77" s="228"/>
      <c r="Z77" s="307"/>
    </row>
    <row r="78" spans="2:27" ht="15" customHeight="1" x14ac:dyDescent="0.25">
      <c r="B78" s="88"/>
      <c r="C78" s="89"/>
      <c r="D78" s="89"/>
      <c r="E78" s="89"/>
      <c r="F78" s="89"/>
      <c r="G78" s="89"/>
      <c r="H78" s="89"/>
      <c r="I78" s="90"/>
      <c r="J78" s="90"/>
      <c r="K78" s="90"/>
      <c r="L78" s="89"/>
      <c r="M78" s="89"/>
      <c r="N78" s="90"/>
      <c r="O78" s="90"/>
      <c r="P78" s="90"/>
      <c r="Q78" s="90"/>
      <c r="R78" s="90"/>
      <c r="S78" s="90"/>
      <c r="T78" s="90"/>
      <c r="U78" s="90"/>
      <c r="V78" s="90"/>
      <c r="W78" s="90"/>
      <c r="X78" s="90"/>
      <c r="Y78" s="90"/>
      <c r="Z78" s="91"/>
    </row>
    <row r="79" spans="2:27" ht="15" customHeight="1" x14ac:dyDescent="0.25">
      <c r="B79" s="88"/>
      <c r="C79" s="89"/>
      <c r="D79" s="89"/>
      <c r="E79" s="89"/>
      <c r="F79" s="89"/>
      <c r="G79" s="89"/>
      <c r="H79" s="89"/>
      <c r="I79" s="90"/>
      <c r="J79" s="90"/>
      <c r="K79" s="90"/>
      <c r="L79" s="89"/>
      <c r="M79" s="89"/>
      <c r="N79" s="90"/>
      <c r="O79" s="90"/>
      <c r="P79" s="90"/>
      <c r="Q79" s="90"/>
      <c r="R79" s="90"/>
      <c r="S79" s="90"/>
      <c r="T79" s="90"/>
      <c r="U79" s="90"/>
      <c r="V79" s="90"/>
      <c r="W79" s="90"/>
      <c r="X79" s="90"/>
      <c r="Y79" s="90"/>
      <c r="Z79" s="91"/>
    </row>
    <row r="80" spans="2:27" ht="15" customHeight="1" x14ac:dyDescent="0.25">
      <c r="B80" s="334" t="s">
        <v>112</v>
      </c>
      <c r="C80" s="335"/>
      <c r="D80" s="336"/>
      <c r="E80" s="336"/>
      <c r="F80" s="336"/>
      <c r="G80" s="336"/>
      <c r="H80" s="336"/>
      <c r="I80" s="335"/>
      <c r="J80" s="335"/>
      <c r="K80" s="337"/>
      <c r="L80" s="338" t="s">
        <v>78</v>
      </c>
      <c r="M80" s="339"/>
      <c r="N80" s="338" t="s">
        <v>22</v>
      </c>
      <c r="O80" s="344"/>
      <c r="P80" s="339"/>
      <c r="Q80" s="338" t="s">
        <v>23</v>
      </c>
      <c r="R80" s="344"/>
      <c r="S80" s="339"/>
      <c r="T80" s="338" t="s">
        <v>24</v>
      </c>
      <c r="U80" s="344"/>
      <c r="V80" s="339"/>
      <c r="W80" s="338" t="s">
        <v>25</v>
      </c>
      <c r="X80" s="344"/>
      <c r="Y80" s="339"/>
      <c r="Z80" s="402" t="s">
        <v>26</v>
      </c>
    </row>
    <row r="81" spans="2:26" ht="12" customHeight="1" x14ac:dyDescent="0.25">
      <c r="B81" s="383" t="s">
        <v>27</v>
      </c>
      <c r="C81" s="385"/>
      <c r="D81" s="383" t="s">
        <v>56</v>
      </c>
      <c r="E81" s="385"/>
      <c r="F81" s="405" t="s">
        <v>28</v>
      </c>
      <c r="G81" s="406"/>
      <c r="H81" s="409" t="s">
        <v>73</v>
      </c>
      <c r="I81" s="338" t="s">
        <v>83</v>
      </c>
      <c r="J81" s="344"/>
      <c r="K81" s="339"/>
      <c r="L81" s="340"/>
      <c r="M81" s="341"/>
      <c r="N81" s="342"/>
      <c r="O81" s="345"/>
      <c r="P81" s="343"/>
      <c r="Q81" s="342"/>
      <c r="R81" s="345"/>
      <c r="S81" s="343"/>
      <c r="T81" s="342"/>
      <c r="U81" s="345"/>
      <c r="V81" s="343"/>
      <c r="W81" s="342"/>
      <c r="X81" s="345"/>
      <c r="Y81" s="343"/>
      <c r="Z81" s="403"/>
    </row>
    <row r="82" spans="2:26" ht="12" customHeight="1" x14ac:dyDescent="0.25">
      <c r="B82" s="389"/>
      <c r="C82" s="391"/>
      <c r="D82" s="389"/>
      <c r="E82" s="391"/>
      <c r="F82" s="407"/>
      <c r="G82" s="408"/>
      <c r="H82" s="410"/>
      <c r="I82" s="342"/>
      <c r="J82" s="345"/>
      <c r="K82" s="343"/>
      <c r="L82" s="342"/>
      <c r="M82" s="343"/>
      <c r="N82" s="79" t="s">
        <v>81</v>
      </c>
      <c r="O82" s="84" t="s">
        <v>80</v>
      </c>
      <c r="P82" s="80" t="s">
        <v>82</v>
      </c>
      <c r="Q82" s="79" t="s">
        <v>81</v>
      </c>
      <c r="R82" s="84" t="s">
        <v>80</v>
      </c>
      <c r="S82" s="80" t="s">
        <v>82</v>
      </c>
      <c r="T82" s="79" t="s">
        <v>81</v>
      </c>
      <c r="U82" s="84" t="s">
        <v>80</v>
      </c>
      <c r="V82" s="80" t="s">
        <v>82</v>
      </c>
      <c r="W82" s="79" t="s">
        <v>81</v>
      </c>
      <c r="X82" s="84" t="s">
        <v>80</v>
      </c>
      <c r="Y82" s="80" t="s">
        <v>82</v>
      </c>
      <c r="Z82" s="404"/>
    </row>
    <row r="83" spans="2:26" ht="12" customHeight="1" x14ac:dyDescent="0.25">
      <c r="B83" s="392" t="s">
        <v>62</v>
      </c>
      <c r="C83" s="393"/>
      <c r="D83" s="65" t="s">
        <v>61</v>
      </c>
      <c r="E83" s="67" t="s">
        <v>114</v>
      </c>
      <c r="F83" s="220" t="s">
        <v>118</v>
      </c>
      <c r="G83" s="289"/>
      <c r="H83" s="294" t="s">
        <v>74</v>
      </c>
      <c r="I83" s="76" t="s">
        <v>29</v>
      </c>
      <c r="J83" s="296">
        <v>3</v>
      </c>
      <c r="K83" s="297"/>
      <c r="L83" s="298">
        <f>+((J83-J84)/J84)*100%</f>
        <v>2</v>
      </c>
      <c r="M83" s="299"/>
      <c r="N83" s="302">
        <f>+((P83-P84)/+P84)*100%</f>
        <v>0</v>
      </c>
      <c r="O83" s="85" t="s">
        <v>61</v>
      </c>
      <c r="P83" s="86">
        <v>2</v>
      </c>
      <c r="Q83" s="302">
        <f>+((S83-S84)/+S84)*100%</f>
        <v>2</v>
      </c>
      <c r="R83" s="85" t="s">
        <v>61</v>
      </c>
      <c r="S83" s="86">
        <v>3</v>
      </c>
      <c r="T83" s="302">
        <f>+((V83-V84)/+V84)*100%</f>
        <v>2</v>
      </c>
      <c r="U83" s="85" t="s">
        <v>61</v>
      </c>
      <c r="V83" s="197">
        <v>3</v>
      </c>
      <c r="W83" s="302">
        <f>+((Y83-Y84)/+Y84)*100%</f>
        <v>2</v>
      </c>
      <c r="X83" s="85" t="s">
        <v>61</v>
      </c>
      <c r="Y83" s="199">
        <v>3</v>
      </c>
      <c r="Z83" s="304">
        <f>+J83/J84</f>
        <v>3</v>
      </c>
    </row>
    <row r="84" spans="2:26" ht="12" customHeight="1" x14ac:dyDescent="0.25">
      <c r="B84" s="394"/>
      <c r="C84" s="395"/>
      <c r="D84" s="56"/>
      <c r="E84" s="346" t="s">
        <v>113</v>
      </c>
      <c r="F84" s="290"/>
      <c r="G84" s="291"/>
      <c r="H84" s="295"/>
      <c r="I84" s="76" t="s">
        <v>79</v>
      </c>
      <c r="J84" s="296">
        <v>1</v>
      </c>
      <c r="K84" s="297"/>
      <c r="L84" s="300"/>
      <c r="M84" s="301"/>
      <c r="N84" s="303"/>
      <c r="O84" s="85" t="s">
        <v>63</v>
      </c>
      <c r="P84" s="64">
        <v>2</v>
      </c>
      <c r="Q84" s="303"/>
      <c r="R84" s="85" t="s">
        <v>63</v>
      </c>
      <c r="S84" s="64">
        <v>1</v>
      </c>
      <c r="T84" s="303"/>
      <c r="U84" s="85" t="s">
        <v>63</v>
      </c>
      <c r="V84" s="64">
        <v>1</v>
      </c>
      <c r="W84" s="303"/>
      <c r="X84" s="85" t="s">
        <v>63</v>
      </c>
      <c r="Y84" s="64">
        <v>1</v>
      </c>
      <c r="Z84" s="305"/>
    </row>
    <row r="85" spans="2:26" ht="15" customHeight="1" x14ac:dyDescent="0.25">
      <c r="B85" s="70"/>
      <c r="C85" s="71"/>
      <c r="D85" s="56"/>
      <c r="E85" s="346"/>
      <c r="F85" s="290"/>
      <c r="G85" s="291"/>
      <c r="H85" s="265" t="s">
        <v>75</v>
      </c>
      <c r="I85" s="76" t="s">
        <v>29</v>
      </c>
      <c r="J85" s="296">
        <v>3</v>
      </c>
      <c r="K85" s="297"/>
      <c r="L85" s="298">
        <f>+((J85-J86)/J86)*100%</f>
        <v>0.5</v>
      </c>
      <c r="M85" s="299"/>
      <c r="N85" s="302">
        <f>+((P85-P86)/+P86)*100%</f>
        <v>0</v>
      </c>
      <c r="O85" s="85" t="s">
        <v>61</v>
      </c>
      <c r="P85" s="86">
        <v>1</v>
      </c>
      <c r="Q85" s="302">
        <f>+((S85-S86)/+S86)*100%</f>
        <v>0.5</v>
      </c>
      <c r="R85" s="85" t="s">
        <v>61</v>
      </c>
      <c r="S85" s="86">
        <v>3</v>
      </c>
      <c r="T85" s="302">
        <f>+((V85-V86)/+V86)*100%</f>
        <v>0.5</v>
      </c>
      <c r="U85" s="85" t="s">
        <v>61</v>
      </c>
      <c r="V85" s="197">
        <v>3</v>
      </c>
      <c r="W85" s="302">
        <f>+((Y85-Y86)/+Y86)*100%</f>
        <v>0.5</v>
      </c>
      <c r="X85" s="85" t="s">
        <v>61</v>
      </c>
      <c r="Y85" s="199">
        <v>3</v>
      </c>
      <c r="Z85" s="304">
        <f>+J85/J86</f>
        <v>1.5</v>
      </c>
    </row>
    <row r="86" spans="2:26" x14ac:dyDescent="0.25">
      <c r="B86" s="328" t="s">
        <v>57</v>
      </c>
      <c r="C86" s="329"/>
      <c r="D86" s="57"/>
      <c r="E86" s="347"/>
      <c r="F86" s="292"/>
      <c r="G86" s="293"/>
      <c r="H86" s="266"/>
      <c r="I86" s="76" t="s">
        <v>79</v>
      </c>
      <c r="J86" s="296">
        <v>2</v>
      </c>
      <c r="K86" s="297"/>
      <c r="L86" s="300"/>
      <c r="M86" s="301"/>
      <c r="N86" s="303"/>
      <c r="O86" s="85" t="s">
        <v>63</v>
      </c>
      <c r="P86" s="64">
        <v>1</v>
      </c>
      <c r="Q86" s="303"/>
      <c r="R86" s="85" t="s">
        <v>63</v>
      </c>
      <c r="S86" s="64">
        <v>2</v>
      </c>
      <c r="T86" s="303"/>
      <c r="U86" s="85" t="s">
        <v>63</v>
      </c>
      <c r="V86" s="64">
        <v>2</v>
      </c>
      <c r="W86" s="303"/>
      <c r="X86" s="85" t="s">
        <v>63</v>
      </c>
      <c r="Y86" s="64">
        <v>2</v>
      </c>
      <c r="Z86" s="305"/>
    </row>
    <row r="87" spans="2:26" ht="15" customHeight="1" x14ac:dyDescent="0.25">
      <c r="B87" s="352" t="s">
        <v>117</v>
      </c>
      <c r="C87" s="353"/>
      <c r="D87" s="66" t="s">
        <v>63</v>
      </c>
      <c r="E87" s="69" t="s">
        <v>115</v>
      </c>
      <c r="F87" s="220" t="s">
        <v>118</v>
      </c>
      <c r="G87" s="289"/>
      <c r="H87" s="265" t="s">
        <v>76</v>
      </c>
      <c r="I87" s="267"/>
      <c r="J87" s="268"/>
      <c r="K87" s="269"/>
      <c r="L87" s="273" t="s">
        <v>73</v>
      </c>
      <c r="M87" s="274"/>
      <c r="N87" s="516">
        <v>3000000</v>
      </c>
      <c r="O87" s="517"/>
      <c r="P87" s="518"/>
      <c r="Q87" s="510">
        <v>3000000</v>
      </c>
      <c r="R87" s="511"/>
      <c r="S87" s="512"/>
      <c r="T87" s="510">
        <v>3000000</v>
      </c>
      <c r="U87" s="511"/>
      <c r="V87" s="512"/>
      <c r="W87" s="422">
        <v>3000000</v>
      </c>
      <c r="X87" s="499"/>
      <c r="Y87" s="500"/>
      <c r="Z87" s="306">
        <f>+N87+Q87+T87+W87</f>
        <v>12000000</v>
      </c>
    </row>
    <row r="88" spans="2:26" ht="15" customHeight="1" x14ac:dyDescent="0.25">
      <c r="B88" s="354"/>
      <c r="C88" s="355"/>
      <c r="D88" s="56"/>
      <c r="E88" s="346" t="s">
        <v>116</v>
      </c>
      <c r="F88" s="290"/>
      <c r="G88" s="291"/>
      <c r="H88" s="266"/>
      <c r="I88" s="270"/>
      <c r="J88" s="271"/>
      <c r="K88" s="272"/>
      <c r="L88" s="275"/>
      <c r="M88" s="276"/>
      <c r="N88" s="519"/>
      <c r="O88" s="520"/>
      <c r="P88" s="521"/>
      <c r="Q88" s="513"/>
      <c r="R88" s="514"/>
      <c r="S88" s="515"/>
      <c r="T88" s="513"/>
      <c r="U88" s="514"/>
      <c r="V88" s="515"/>
      <c r="W88" s="501"/>
      <c r="X88" s="502"/>
      <c r="Y88" s="503"/>
      <c r="Z88" s="307"/>
    </row>
    <row r="89" spans="2:26" ht="15" customHeight="1" x14ac:dyDescent="0.25">
      <c r="B89" s="72"/>
      <c r="C89" s="73"/>
      <c r="D89" s="56"/>
      <c r="E89" s="346"/>
      <c r="F89" s="290"/>
      <c r="G89" s="291"/>
      <c r="H89" s="265" t="s">
        <v>77</v>
      </c>
      <c r="I89" s="92"/>
      <c r="J89" s="93"/>
      <c r="K89" s="94"/>
      <c r="L89" s="273"/>
      <c r="M89" s="274"/>
      <c r="N89" s="522">
        <v>2000000</v>
      </c>
      <c r="O89" s="523"/>
      <c r="P89" s="524"/>
      <c r="Q89" s="510">
        <v>1000000</v>
      </c>
      <c r="R89" s="511"/>
      <c r="S89" s="512"/>
      <c r="T89" s="510">
        <v>2000000</v>
      </c>
      <c r="U89" s="511"/>
      <c r="V89" s="512"/>
      <c r="W89" s="422">
        <f>3000000+1000000</f>
        <v>4000000</v>
      </c>
      <c r="X89" s="499"/>
      <c r="Y89" s="500"/>
      <c r="Z89" s="306">
        <f>+N89+Q89+T89+W89</f>
        <v>9000000</v>
      </c>
    </row>
    <row r="90" spans="2:26" ht="12" customHeight="1" x14ac:dyDescent="0.25">
      <c r="B90" s="74" t="s">
        <v>54</v>
      </c>
      <c r="C90" s="75" t="s">
        <v>55</v>
      </c>
      <c r="D90" s="57"/>
      <c r="E90" s="347"/>
      <c r="F90" s="292"/>
      <c r="G90" s="293"/>
      <c r="H90" s="266"/>
      <c r="I90" s="95"/>
      <c r="J90" s="96"/>
      <c r="K90" s="97"/>
      <c r="L90" s="275"/>
      <c r="M90" s="276"/>
      <c r="N90" s="525"/>
      <c r="O90" s="526"/>
      <c r="P90" s="527"/>
      <c r="Q90" s="513"/>
      <c r="R90" s="514"/>
      <c r="S90" s="515"/>
      <c r="T90" s="513"/>
      <c r="U90" s="514"/>
      <c r="V90" s="515"/>
      <c r="W90" s="501"/>
      <c r="X90" s="502"/>
      <c r="Y90" s="503"/>
      <c r="Z90" s="307"/>
    </row>
    <row r="91" spans="2:26" ht="12" customHeight="1" x14ac:dyDescent="0.25">
      <c r="B91" s="58"/>
      <c r="C91" s="58"/>
      <c r="D91" s="58"/>
      <c r="E91" s="58"/>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8"/>
      <c r="C92" s="58"/>
      <c r="D92" s="58"/>
      <c r="E92" s="58"/>
      <c r="F92" s="18"/>
      <c r="G92" s="18"/>
      <c r="H92" s="19"/>
      <c r="I92" s="20" t="s">
        <v>30</v>
      </c>
      <c r="J92" s="30"/>
      <c r="K92" s="21"/>
      <c r="L92" s="17" t="s">
        <v>31</v>
      </c>
      <c r="M92" s="17"/>
      <c r="N92" s="22"/>
      <c r="O92" s="22"/>
      <c r="P92" s="22"/>
      <c r="Q92" s="22"/>
      <c r="R92" s="22"/>
      <c r="S92" s="22"/>
      <c r="T92" s="22"/>
      <c r="U92" s="22"/>
      <c r="V92" s="22"/>
      <c r="W92" s="22"/>
      <c r="X92" s="22"/>
      <c r="Y92" s="22"/>
      <c r="Z92" s="23"/>
    </row>
    <row r="93" spans="2:26" ht="12" customHeight="1" x14ac:dyDescent="0.25">
      <c r="B93" s="58"/>
      <c r="C93" s="58"/>
      <c r="D93" s="58"/>
      <c r="E93" s="58"/>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88"/>
      <c r="C94" s="89"/>
      <c r="D94" s="89"/>
      <c r="E94" s="89"/>
      <c r="F94" s="89"/>
      <c r="G94" s="89"/>
      <c r="H94" s="89"/>
      <c r="I94" s="90"/>
      <c r="J94" s="90"/>
      <c r="K94" s="90"/>
      <c r="L94" s="89"/>
      <c r="M94" s="89"/>
      <c r="N94" s="90"/>
      <c r="O94" s="90"/>
      <c r="P94" s="90"/>
      <c r="Q94" s="90"/>
      <c r="R94" s="90"/>
      <c r="S94" s="90"/>
      <c r="T94" s="90"/>
      <c r="U94" s="90"/>
      <c r="V94" s="90"/>
      <c r="W94" s="90"/>
      <c r="X94" s="90"/>
      <c r="Y94" s="90"/>
      <c r="Z94" s="91"/>
    </row>
    <row r="95" spans="2:26" ht="12" customHeight="1" x14ac:dyDescent="0.25">
      <c r="B95" s="334" t="s">
        <v>120</v>
      </c>
      <c r="C95" s="335"/>
      <c r="D95" s="336"/>
      <c r="E95" s="336"/>
      <c r="F95" s="336"/>
      <c r="G95" s="336"/>
      <c r="H95" s="336"/>
      <c r="I95" s="335"/>
      <c r="J95" s="335"/>
      <c r="K95" s="337"/>
      <c r="L95" s="338" t="s">
        <v>78</v>
      </c>
      <c r="M95" s="339"/>
      <c r="N95" s="338" t="s">
        <v>22</v>
      </c>
      <c r="O95" s="344"/>
      <c r="P95" s="339"/>
      <c r="Q95" s="338" t="s">
        <v>23</v>
      </c>
      <c r="R95" s="344"/>
      <c r="S95" s="339"/>
      <c r="T95" s="338" t="s">
        <v>24</v>
      </c>
      <c r="U95" s="344"/>
      <c r="V95" s="339"/>
      <c r="W95" s="338" t="s">
        <v>25</v>
      </c>
      <c r="X95" s="344"/>
      <c r="Y95" s="339"/>
      <c r="Z95" s="402" t="s">
        <v>26</v>
      </c>
    </row>
    <row r="96" spans="2:26" ht="12" customHeight="1" x14ac:dyDescent="0.25">
      <c r="B96" s="383" t="s">
        <v>27</v>
      </c>
      <c r="C96" s="385"/>
      <c r="D96" s="383" t="s">
        <v>56</v>
      </c>
      <c r="E96" s="385"/>
      <c r="F96" s="405" t="s">
        <v>28</v>
      </c>
      <c r="G96" s="406"/>
      <c r="H96" s="409" t="s">
        <v>73</v>
      </c>
      <c r="I96" s="338" t="s">
        <v>83</v>
      </c>
      <c r="J96" s="344"/>
      <c r="K96" s="339"/>
      <c r="L96" s="340"/>
      <c r="M96" s="341"/>
      <c r="N96" s="342"/>
      <c r="O96" s="345"/>
      <c r="P96" s="343"/>
      <c r="Q96" s="342"/>
      <c r="R96" s="345"/>
      <c r="S96" s="343"/>
      <c r="T96" s="342"/>
      <c r="U96" s="345"/>
      <c r="V96" s="343"/>
      <c r="W96" s="342"/>
      <c r="X96" s="345"/>
      <c r="Y96" s="343"/>
      <c r="Z96" s="403"/>
    </row>
    <row r="97" spans="2:26" ht="12" customHeight="1" x14ac:dyDescent="0.25">
      <c r="B97" s="389"/>
      <c r="C97" s="391"/>
      <c r="D97" s="389"/>
      <c r="E97" s="391"/>
      <c r="F97" s="407"/>
      <c r="G97" s="408"/>
      <c r="H97" s="410"/>
      <c r="I97" s="342"/>
      <c r="J97" s="345"/>
      <c r="K97" s="343"/>
      <c r="L97" s="342"/>
      <c r="M97" s="343"/>
      <c r="N97" s="79" t="s">
        <v>81</v>
      </c>
      <c r="O97" s="84" t="s">
        <v>80</v>
      </c>
      <c r="P97" s="80" t="s">
        <v>82</v>
      </c>
      <c r="Q97" s="79" t="s">
        <v>81</v>
      </c>
      <c r="R97" s="84" t="s">
        <v>80</v>
      </c>
      <c r="S97" s="80" t="s">
        <v>82</v>
      </c>
      <c r="T97" s="79" t="s">
        <v>81</v>
      </c>
      <c r="U97" s="84" t="s">
        <v>80</v>
      </c>
      <c r="V97" s="80" t="s">
        <v>82</v>
      </c>
      <c r="W97" s="79" t="s">
        <v>81</v>
      </c>
      <c r="X97" s="84" t="s">
        <v>80</v>
      </c>
      <c r="Y97" s="80" t="s">
        <v>82</v>
      </c>
      <c r="Z97" s="404"/>
    </row>
    <row r="98" spans="2:26" ht="12" customHeight="1" x14ac:dyDescent="0.25">
      <c r="B98" s="392" t="s">
        <v>62</v>
      </c>
      <c r="C98" s="393"/>
      <c r="D98" s="65" t="s">
        <v>61</v>
      </c>
      <c r="E98" s="67" t="s">
        <v>114</v>
      </c>
      <c r="F98" s="220" t="s">
        <v>255</v>
      </c>
      <c r="G98" s="289"/>
      <c r="H98" s="294" t="s">
        <v>74</v>
      </c>
      <c r="I98" s="76" t="s">
        <v>29</v>
      </c>
      <c r="J98" s="296">
        <v>3</v>
      </c>
      <c r="K98" s="297"/>
      <c r="L98" s="298">
        <f>+((J98-J99)/J99)*100%</f>
        <v>2</v>
      </c>
      <c r="M98" s="299"/>
      <c r="N98" s="302">
        <f>+((P98-P99)/+P99)*100%</f>
        <v>0.5</v>
      </c>
      <c r="O98" s="85" t="s">
        <v>61</v>
      </c>
      <c r="P98" s="86">
        <v>3</v>
      </c>
      <c r="Q98" s="302">
        <f>+((S98-S99)/+S99)*100%</f>
        <v>0.5</v>
      </c>
      <c r="R98" s="85" t="s">
        <v>61</v>
      </c>
      <c r="S98" s="86">
        <v>3</v>
      </c>
      <c r="T98" s="302">
        <f>+((V98-V99)/+V99)*100%</f>
        <v>0.5</v>
      </c>
      <c r="U98" s="85" t="s">
        <v>61</v>
      </c>
      <c r="V98" s="197">
        <v>3</v>
      </c>
      <c r="W98" s="302">
        <f>+((Y98-Y99)/+Y99)*100%</f>
        <v>0.5</v>
      </c>
      <c r="X98" s="85" t="s">
        <v>61</v>
      </c>
      <c r="Y98" s="199">
        <v>3</v>
      </c>
      <c r="Z98" s="304">
        <f>+J98/J99</f>
        <v>3</v>
      </c>
    </row>
    <row r="99" spans="2:26" ht="12" customHeight="1" x14ac:dyDescent="0.25">
      <c r="B99" s="394"/>
      <c r="C99" s="395"/>
      <c r="D99" s="56"/>
      <c r="E99" s="346" t="s">
        <v>256</v>
      </c>
      <c r="F99" s="290"/>
      <c r="G99" s="291"/>
      <c r="H99" s="295"/>
      <c r="I99" s="76" t="s">
        <v>79</v>
      </c>
      <c r="J99" s="296">
        <v>1</v>
      </c>
      <c r="K99" s="297"/>
      <c r="L99" s="300"/>
      <c r="M99" s="301"/>
      <c r="N99" s="303"/>
      <c r="O99" s="85" t="s">
        <v>63</v>
      </c>
      <c r="P99" s="64">
        <v>2</v>
      </c>
      <c r="Q99" s="303"/>
      <c r="R99" s="85" t="s">
        <v>63</v>
      </c>
      <c r="S99" s="64">
        <v>2</v>
      </c>
      <c r="T99" s="303"/>
      <c r="U99" s="85" t="s">
        <v>63</v>
      </c>
      <c r="V99" s="64">
        <v>2</v>
      </c>
      <c r="W99" s="303"/>
      <c r="X99" s="85" t="s">
        <v>63</v>
      </c>
      <c r="Y99" s="64">
        <v>2</v>
      </c>
      <c r="Z99" s="305"/>
    </row>
    <row r="100" spans="2:26" ht="12" customHeight="1" x14ac:dyDescent="0.25">
      <c r="B100" s="70"/>
      <c r="C100" s="71"/>
      <c r="D100" s="56"/>
      <c r="E100" s="346"/>
      <c r="F100" s="290"/>
      <c r="G100" s="291"/>
      <c r="H100" s="265" t="s">
        <v>75</v>
      </c>
      <c r="I100" s="76" t="s">
        <v>29</v>
      </c>
      <c r="J100" s="296">
        <v>3</v>
      </c>
      <c r="K100" s="297"/>
      <c r="L100" s="298">
        <f>+((J100-J101)/J101)*100%</f>
        <v>0.5</v>
      </c>
      <c r="M100" s="299"/>
      <c r="N100" s="302">
        <f>+((P100-P101)/+P101)*100%</f>
        <v>0</v>
      </c>
      <c r="O100" s="85" t="s">
        <v>61</v>
      </c>
      <c r="P100" s="86">
        <v>1</v>
      </c>
      <c r="Q100" s="302">
        <f>+((S100-S101)/+S101)*100%</f>
        <v>0</v>
      </c>
      <c r="R100" s="85" t="s">
        <v>61</v>
      </c>
      <c r="S100" s="86">
        <v>1</v>
      </c>
      <c r="T100" s="302">
        <f>+((V100-V101)/+V101)*100%</f>
        <v>0</v>
      </c>
      <c r="U100" s="85" t="s">
        <v>61</v>
      </c>
      <c r="V100" s="197">
        <v>1</v>
      </c>
      <c r="W100" s="302">
        <f>+((Y100-Y101)/+Y101)*100%</f>
        <v>0</v>
      </c>
      <c r="X100" s="85" t="s">
        <v>61</v>
      </c>
      <c r="Y100" s="199">
        <v>1</v>
      </c>
      <c r="Z100" s="304">
        <f>+J100/J101</f>
        <v>1.5</v>
      </c>
    </row>
    <row r="101" spans="2:26" ht="12" customHeight="1" x14ac:dyDescent="0.25">
      <c r="B101" s="328" t="s">
        <v>57</v>
      </c>
      <c r="C101" s="329"/>
      <c r="D101" s="57"/>
      <c r="E101" s="347"/>
      <c r="F101" s="292"/>
      <c r="G101" s="293"/>
      <c r="H101" s="266"/>
      <c r="I101" s="76" t="s">
        <v>79</v>
      </c>
      <c r="J101" s="296">
        <v>2</v>
      </c>
      <c r="K101" s="297"/>
      <c r="L101" s="300"/>
      <c r="M101" s="301"/>
      <c r="N101" s="303"/>
      <c r="O101" s="85" t="s">
        <v>63</v>
      </c>
      <c r="P101" s="64">
        <v>1</v>
      </c>
      <c r="Q101" s="303"/>
      <c r="R101" s="85" t="s">
        <v>63</v>
      </c>
      <c r="S101" s="64">
        <v>1</v>
      </c>
      <c r="T101" s="303"/>
      <c r="U101" s="85" t="s">
        <v>63</v>
      </c>
      <c r="V101" s="64">
        <v>1</v>
      </c>
      <c r="W101" s="303"/>
      <c r="X101" s="85" t="s">
        <v>63</v>
      </c>
      <c r="Y101" s="64">
        <v>1</v>
      </c>
      <c r="Z101" s="305"/>
    </row>
    <row r="102" spans="2:26" ht="12" customHeight="1" x14ac:dyDescent="0.25">
      <c r="B102" s="352" t="s">
        <v>117</v>
      </c>
      <c r="C102" s="353"/>
      <c r="D102" s="66" t="s">
        <v>63</v>
      </c>
      <c r="E102" s="69" t="s">
        <v>115</v>
      </c>
      <c r="F102" s="220" t="s">
        <v>255</v>
      </c>
      <c r="G102" s="289"/>
      <c r="H102" s="265" t="s">
        <v>76</v>
      </c>
      <c r="I102" s="267"/>
      <c r="J102" s="268"/>
      <c r="K102" s="269"/>
      <c r="L102" s="273" t="s">
        <v>73</v>
      </c>
      <c r="M102" s="274"/>
      <c r="N102" s="516">
        <v>3000000</v>
      </c>
      <c r="O102" s="517"/>
      <c r="P102" s="518"/>
      <c r="Q102" s="510">
        <v>3000000</v>
      </c>
      <c r="R102" s="511"/>
      <c r="S102" s="512"/>
      <c r="T102" s="510">
        <v>3000000</v>
      </c>
      <c r="U102" s="511"/>
      <c r="V102" s="512"/>
      <c r="W102" s="422">
        <v>3000000</v>
      </c>
      <c r="X102" s="499"/>
      <c r="Y102" s="500"/>
      <c r="Z102" s="306">
        <f>+N102+Q102+T102+W102</f>
        <v>12000000</v>
      </c>
    </row>
    <row r="103" spans="2:26" ht="12" customHeight="1" x14ac:dyDescent="0.25">
      <c r="B103" s="354"/>
      <c r="C103" s="355"/>
      <c r="D103" s="56"/>
      <c r="E103" s="346" t="s">
        <v>257</v>
      </c>
      <c r="F103" s="290"/>
      <c r="G103" s="291"/>
      <c r="H103" s="266"/>
      <c r="I103" s="270"/>
      <c r="J103" s="271"/>
      <c r="K103" s="272"/>
      <c r="L103" s="275"/>
      <c r="M103" s="276"/>
      <c r="N103" s="519"/>
      <c r="O103" s="520"/>
      <c r="P103" s="521"/>
      <c r="Q103" s="513"/>
      <c r="R103" s="514"/>
      <c r="S103" s="515"/>
      <c r="T103" s="513"/>
      <c r="U103" s="514"/>
      <c r="V103" s="515"/>
      <c r="W103" s="501"/>
      <c r="X103" s="502"/>
      <c r="Y103" s="503"/>
      <c r="Z103" s="307"/>
    </row>
    <row r="104" spans="2:26" ht="12" customHeight="1" x14ac:dyDescent="0.25">
      <c r="B104" s="72"/>
      <c r="C104" s="73"/>
      <c r="D104" s="56"/>
      <c r="E104" s="346"/>
      <c r="F104" s="290"/>
      <c r="G104" s="291"/>
      <c r="H104" s="265" t="s">
        <v>77</v>
      </c>
      <c r="I104" s="92"/>
      <c r="J104" s="93"/>
      <c r="K104" s="94"/>
      <c r="L104" s="273"/>
      <c r="M104" s="274"/>
      <c r="N104" s="522">
        <v>3000000</v>
      </c>
      <c r="O104" s="523"/>
      <c r="P104" s="524"/>
      <c r="Q104" s="510">
        <v>1000000</v>
      </c>
      <c r="R104" s="511"/>
      <c r="S104" s="512"/>
      <c r="T104" s="510">
        <v>2000000</v>
      </c>
      <c r="U104" s="511"/>
      <c r="V104" s="512"/>
      <c r="W104" s="422">
        <v>3000000</v>
      </c>
      <c r="X104" s="499"/>
      <c r="Y104" s="500"/>
      <c r="Z104" s="306">
        <f>+N104+Q104+T104+W104</f>
        <v>9000000</v>
      </c>
    </row>
    <row r="105" spans="2:26" ht="12" customHeight="1" x14ac:dyDescent="0.25">
      <c r="B105" s="74" t="s">
        <v>54</v>
      </c>
      <c r="C105" s="75" t="s">
        <v>55</v>
      </c>
      <c r="D105" s="57"/>
      <c r="E105" s="347"/>
      <c r="F105" s="292"/>
      <c r="G105" s="293"/>
      <c r="H105" s="266"/>
      <c r="I105" s="95"/>
      <c r="J105" s="96"/>
      <c r="K105" s="97"/>
      <c r="L105" s="275"/>
      <c r="M105" s="276"/>
      <c r="N105" s="525"/>
      <c r="O105" s="526"/>
      <c r="P105" s="527"/>
      <c r="Q105" s="513"/>
      <c r="R105" s="514"/>
      <c r="S105" s="515"/>
      <c r="T105" s="513"/>
      <c r="U105" s="514"/>
      <c r="V105" s="515"/>
      <c r="W105" s="501"/>
      <c r="X105" s="502"/>
      <c r="Y105" s="503"/>
      <c r="Z105" s="307"/>
    </row>
    <row r="106" spans="2:26" ht="12" customHeight="1" x14ac:dyDescent="0.25">
      <c r="B106" s="58"/>
      <c r="C106" s="58"/>
      <c r="D106" s="58"/>
      <c r="E106" s="58"/>
      <c r="F106" s="18"/>
      <c r="G106" s="18"/>
      <c r="H106" s="19"/>
      <c r="I106" s="24"/>
      <c r="J106" s="21"/>
      <c r="K106" s="21"/>
      <c r="L106" s="17"/>
      <c r="M106" s="17"/>
      <c r="N106" s="22"/>
      <c r="O106" s="22"/>
      <c r="P106" s="22"/>
      <c r="Q106" s="22"/>
      <c r="R106" s="22"/>
      <c r="S106" s="22"/>
      <c r="T106" s="22"/>
      <c r="U106" s="22"/>
      <c r="V106" s="22"/>
      <c r="W106" s="22"/>
      <c r="X106" s="22"/>
      <c r="Y106" s="22"/>
      <c r="Z106" s="23"/>
    </row>
    <row r="107" spans="2:26" ht="12" customHeight="1" x14ac:dyDescent="0.25">
      <c r="B107" s="58"/>
      <c r="C107" s="58"/>
      <c r="D107" s="58"/>
      <c r="E107" s="58"/>
      <c r="F107" s="18"/>
      <c r="G107" s="18"/>
      <c r="H107" s="19"/>
      <c r="I107" s="20" t="s">
        <v>30</v>
      </c>
      <c r="J107" s="30"/>
      <c r="K107" s="21"/>
      <c r="L107" s="17" t="s">
        <v>31</v>
      </c>
      <c r="M107" s="17"/>
      <c r="N107" s="22"/>
      <c r="O107" s="22"/>
      <c r="P107" s="22"/>
      <c r="Q107" s="22"/>
      <c r="R107" s="22"/>
      <c r="S107" s="22"/>
      <c r="T107" s="22"/>
      <c r="U107" s="22"/>
      <c r="V107" s="22"/>
      <c r="W107" s="22"/>
      <c r="X107" s="22"/>
      <c r="Y107" s="22"/>
      <c r="Z107" s="23"/>
    </row>
    <row r="108" spans="2:26" ht="12" customHeight="1" x14ac:dyDescent="0.25">
      <c r="B108" s="58"/>
      <c r="C108" s="58"/>
      <c r="D108" s="58"/>
      <c r="E108" s="58"/>
      <c r="F108" s="18"/>
      <c r="G108" s="18"/>
      <c r="H108" s="19"/>
      <c r="I108" s="25"/>
      <c r="J108" s="21"/>
      <c r="K108" s="21"/>
      <c r="L108" s="17"/>
      <c r="M108" s="17"/>
      <c r="N108" s="22"/>
      <c r="O108" s="22"/>
      <c r="P108" s="22"/>
      <c r="Q108" s="22"/>
      <c r="R108" s="22"/>
      <c r="S108" s="22"/>
      <c r="T108" s="22"/>
      <c r="U108" s="22"/>
      <c r="V108" s="22"/>
      <c r="W108" s="22"/>
      <c r="X108" s="22"/>
      <c r="Y108" s="22"/>
      <c r="Z108" s="23"/>
    </row>
    <row r="109" spans="2:26" ht="12" customHeight="1" x14ac:dyDescent="0.25">
      <c r="B109" s="88"/>
      <c r="C109" s="89"/>
      <c r="D109" s="89"/>
      <c r="E109" s="89"/>
      <c r="F109" s="89"/>
      <c r="G109" s="89"/>
      <c r="H109" s="89"/>
      <c r="I109" s="90"/>
      <c r="J109" s="90"/>
      <c r="K109" s="90"/>
      <c r="L109" s="89"/>
      <c r="M109" s="89"/>
      <c r="N109" s="90"/>
      <c r="O109" s="90"/>
      <c r="P109" s="90"/>
      <c r="Q109" s="90"/>
      <c r="R109" s="90"/>
      <c r="S109" s="90"/>
      <c r="T109" s="90"/>
      <c r="U109" s="90"/>
      <c r="V109" s="90"/>
      <c r="W109" s="90"/>
      <c r="X109" s="90"/>
      <c r="Y109" s="90"/>
      <c r="Z109" s="91"/>
    </row>
    <row r="110" spans="2:26" ht="12" customHeight="1" x14ac:dyDescent="0.25">
      <c r="B110" s="334" t="s">
        <v>121</v>
      </c>
      <c r="C110" s="335"/>
      <c r="D110" s="336"/>
      <c r="E110" s="336"/>
      <c r="F110" s="336"/>
      <c r="G110" s="336"/>
      <c r="H110" s="336"/>
      <c r="I110" s="335"/>
      <c r="J110" s="335"/>
      <c r="K110" s="337"/>
      <c r="L110" s="338" t="s">
        <v>78</v>
      </c>
      <c r="M110" s="339"/>
      <c r="N110" s="338" t="s">
        <v>22</v>
      </c>
      <c r="O110" s="344"/>
      <c r="P110" s="339"/>
      <c r="Q110" s="338" t="s">
        <v>23</v>
      </c>
      <c r="R110" s="344"/>
      <c r="S110" s="339"/>
      <c r="T110" s="338" t="s">
        <v>24</v>
      </c>
      <c r="U110" s="344"/>
      <c r="V110" s="339"/>
      <c r="W110" s="338" t="s">
        <v>25</v>
      </c>
      <c r="X110" s="344"/>
      <c r="Y110" s="339"/>
      <c r="Z110" s="402" t="s">
        <v>26</v>
      </c>
    </row>
    <row r="111" spans="2:26" ht="12" customHeight="1" x14ac:dyDescent="0.25">
      <c r="B111" s="383" t="s">
        <v>27</v>
      </c>
      <c r="C111" s="385"/>
      <c r="D111" s="383" t="s">
        <v>56</v>
      </c>
      <c r="E111" s="385"/>
      <c r="F111" s="405" t="s">
        <v>28</v>
      </c>
      <c r="G111" s="406"/>
      <c r="H111" s="409" t="s">
        <v>73</v>
      </c>
      <c r="I111" s="338" t="s">
        <v>83</v>
      </c>
      <c r="J111" s="344"/>
      <c r="K111" s="339"/>
      <c r="L111" s="340"/>
      <c r="M111" s="341"/>
      <c r="N111" s="342"/>
      <c r="O111" s="345"/>
      <c r="P111" s="343"/>
      <c r="Q111" s="342"/>
      <c r="R111" s="345"/>
      <c r="S111" s="343"/>
      <c r="T111" s="342"/>
      <c r="U111" s="345"/>
      <c r="V111" s="343"/>
      <c r="W111" s="342"/>
      <c r="X111" s="345"/>
      <c r="Y111" s="343"/>
      <c r="Z111" s="403"/>
    </row>
    <row r="112" spans="2:26" ht="12" customHeight="1" x14ac:dyDescent="0.25">
      <c r="B112" s="389"/>
      <c r="C112" s="391"/>
      <c r="D112" s="389"/>
      <c r="E112" s="391"/>
      <c r="F112" s="407"/>
      <c r="G112" s="408"/>
      <c r="H112" s="410"/>
      <c r="I112" s="342"/>
      <c r="J112" s="345"/>
      <c r="K112" s="343"/>
      <c r="L112" s="342"/>
      <c r="M112" s="343"/>
      <c r="N112" s="79" t="s">
        <v>81</v>
      </c>
      <c r="O112" s="84" t="s">
        <v>80</v>
      </c>
      <c r="P112" s="80" t="s">
        <v>82</v>
      </c>
      <c r="Q112" s="79" t="s">
        <v>81</v>
      </c>
      <c r="R112" s="84" t="s">
        <v>80</v>
      </c>
      <c r="S112" s="80" t="s">
        <v>82</v>
      </c>
      <c r="T112" s="79" t="s">
        <v>81</v>
      </c>
      <c r="U112" s="84" t="s">
        <v>80</v>
      </c>
      <c r="V112" s="80" t="s">
        <v>82</v>
      </c>
      <c r="W112" s="79" t="s">
        <v>81</v>
      </c>
      <c r="X112" s="84" t="s">
        <v>80</v>
      </c>
      <c r="Y112" s="80" t="s">
        <v>82</v>
      </c>
      <c r="Z112" s="404"/>
    </row>
    <row r="113" spans="2:26" ht="12" customHeight="1" x14ac:dyDescent="0.25">
      <c r="B113" s="392" t="s">
        <v>62</v>
      </c>
      <c r="C113" s="393"/>
      <c r="D113" s="65" t="s">
        <v>61</v>
      </c>
      <c r="E113" s="67" t="s">
        <v>114</v>
      </c>
      <c r="F113" s="220" t="s">
        <v>258</v>
      </c>
      <c r="G113" s="289"/>
      <c r="H113" s="294" t="s">
        <v>74</v>
      </c>
      <c r="I113" s="76" t="s">
        <v>29</v>
      </c>
      <c r="J113" s="296">
        <v>3</v>
      </c>
      <c r="K113" s="297"/>
      <c r="L113" s="298">
        <f>+((J113-J114)/J114)*100%</f>
        <v>2</v>
      </c>
      <c r="M113" s="299"/>
      <c r="N113" s="302">
        <f>+((P113-P114)/+P114)*100%</f>
        <v>0</v>
      </c>
      <c r="O113" s="85" t="s">
        <v>61</v>
      </c>
      <c r="P113" s="86">
        <v>2</v>
      </c>
      <c r="Q113" s="302">
        <f>+((S113-S114)/+S114)*100%</f>
        <v>1</v>
      </c>
      <c r="R113" s="85" t="s">
        <v>61</v>
      </c>
      <c r="S113" s="86">
        <v>2</v>
      </c>
      <c r="T113" s="302">
        <f>+((V113-V114)/+V114)*100%</f>
        <v>1</v>
      </c>
      <c r="U113" s="85" t="s">
        <v>61</v>
      </c>
      <c r="V113" s="197">
        <v>2</v>
      </c>
      <c r="W113" s="302">
        <f>+((Y113-Y114)/+Y114)*100%</f>
        <v>1</v>
      </c>
      <c r="X113" s="85" t="s">
        <v>61</v>
      </c>
      <c r="Y113" s="199">
        <v>2</v>
      </c>
      <c r="Z113" s="304">
        <f>+J113/J114</f>
        <v>3</v>
      </c>
    </row>
    <row r="114" spans="2:26" ht="12" customHeight="1" x14ac:dyDescent="0.25">
      <c r="B114" s="394"/>
      <c r="C114" s="395"/>
      <c r="D114" s="56"/>
      <c r="E114" s="346" t="s">
        <v>259</v>
      </c>
      <c r="F114" s="290"/>
      <c r="G114" s="291"/>
      <c r="H114" s="295"/>
      <c r="I114" s="76" t="s">
        <v>79</v>
      </c>
      <c r="J114" s="296">
        <v>1</v>
      </c>
      <c r="K114" s="297"/>
      <c r="L114" s="300"/>
      <c r="M114" s="301"/>
      <c r="N114" s="303"/>
      <c r="O114" s="85" t="s">
        <v>63</v>
      </c>
      <c r="P114" s="64">
        <v>2</v>
      </c>
      <c r="Q114" s="303"/>
      <c r="R114" s="85" t="s">
        <v>63</v>
      </c>
      <c r="S114" s="64">
        <v>1</v>
      </c>
      <c r="T114" s="303"/>
      <c r="U114" s="85" t="s">
        <v>63</v>
      </c>
      <c r="V114" s="64">
        <v>1</v>
      </c>
      <c r="W114" s="303"/>
      <c r="X114" s="85" t="s">
        <v>63</v>
      </c>
      <c r="Y114" s="64">
        <v>1</v>
      </c>
      <c r="Z114" s="305"/>
    </row>
    <row r="115" spans="2:26" ht="12" customHeight="1" x14ac:dyDescent="0.25">
      <c r="B115" s="70"/>
      <c r="C115" s="71"/>
      <c r="D115" s="56"/>
      <c r="E115" s="346"/>
      <c r="F115" s="290"/>
      <c r="G115" s="291"/>
      <c r="H115" s="265" t="s">
        <v>75</v>
      </c>
      <c r="I115" s="76" t="s">
        <v>29</v>
      </c>
      <c r="J115" s="296">
        <v>3</v>
      </c>
      <c r="K115" s="297"/>
      <c r="L115" s="298">
        <f>+((J115-J116)/J116)*100%</f>
        <v>0.5</v>
      </c>
      <c r="M115" s="299"/>
      <c r="N115" s="302">
        <f>+((P115-P116)/+P116)*100%</f>
        <v>0</v>
      </c>
      <c r="O115" s="85" t="s">
        <v>61</v>
      </c>
      <c r="P115" s="86">
        <v>1</v>
      </c>
      <c r="Q115" s="302">
        <f>+((S115-S116)/+S116)*100%</f>
        <v>0</v>
      </c>
      <c r="R115" s="85" t="s">
        <v>61</v>
      </c>
      <c r="S115" s="86">
        <v>1</v>
      </c>
      <c r="T115" s="302">
        <f>+((V115-V116)/+V116)*100%</f>
        <v>0</v>
      </c>
      <c r="U115" s="85" t="s">
        <v>61</v>
      </c>
      <c r="V115" s="197">
        <v>1</v>
      </c>
      <c r="W115" s="302">
        <f>+((Y115-Y116)/+Y116)*100%</f>
        <v>0</v>
      </c>
      <c r="X115" s="85" t="s">
        <v>61</v>
      </c>
      <c r="Y115" s="199">
        <v>1</v>
      </c>
      <c r="Z115" s="304">
        <f>+J115/J116</f>
        <v>1.5</v>
      </c>
    </row>
    <row r="116" spans="2:26" ht="12" customHeight="1" x14ac:dyDescent="0.25">
      <c r="B116" s="328" t="s">
        <v>57</v>
      </c>
      <c r="C116" s="329"/>
      <c r="D116" s="57"/>
      <c r="E116" s="347"/>
      <c r="F116" s="292"/>
      <c r="G116" s="293"/>
      <c r="H116" s="266"/>
      <c r="I116" s="76" t="s">
        <v>79</v>
      </c>
      <c r="J116" s="296">
        <v>2</v>
      </c>
      <c r="K116" s="297"/>
      <c r="L116" s="300"/>
      <c r="M116" s="301"/>
      <c r="N116" s="303"/>
      <c r="O116" s="85" t="s">
        <v>63</v>
      </c>
      <c r="P116" s="64">
        <v>1</v>
      </c>
      <c r="Q116" s="303"/>
      <c r="R116" s="85" t="s">
        <v>63</v>
      </c>
      <c r="S116" s="64">
        <v>1</v>
      </c>
      <c r="T116" s="303"/>
      <c r="U116" s="85" t="s">
        <v>63</v>
      </c>
      <c r="V116" s="64">
        <v>1</v>
      </c>
      <c r="W116" s="303"/>
      <c r="X116" s="85" t="s">
        <v>63</v>
      </c>
      <c r="Y116" s="64">
        <v>1</v>
      </c>
      <c r="Z116" s="305"/>
    </row>
    <row r="117" spans="2:26" ht="12" customHeight="1" x14ac:dyDescent="0.25">
      <c r="B117" s="352" t="s">
        <v>117</v>
      </c>
      <c r="C117" s="353"/>
      <c r="D117" s="66" t="s">
        <v>63</v>
      </c>
      <c r="E117" s="69" t="s">
        <v>115</v>
      </c>
      <c r="F117" s="220" t="s">
        <v>258</v>
      </c>
      <c r="G117" s="289"/>
      <c r="H117" s="265" t="s">
        <v>76</v>
      </c>
      <c r="I117" s="267"/>
      <c r="J117" s="268"/>
      <c r="K117" s="269"/>
      <c r="L117" s="273" t="s">
        <v>73</v>
      </c>
      <c r="M117" s="274"/>
      <c r="N117" s="504">
        <v>2238909.2200000002</v>
      </c>
      <c r="O117" s="505"/>
      <c r="P117" s="506"/>
      <c r="Q117" s="422">
        <v>2238909.2200000002</v>
      </c>
      <c r="R117" s="499"/>
      <c r="S117" s="500"/>
      <c r="T117" s="422">
        <v>2238909.2200000002</v>
      </c>
      <c r="U117" s="499"/>
      <c r="V117" s="500"/>
      <c r="W117" s="422">
        <v>2238909.1800000002</v>
      </c>
      <c r="X117" s="499"/>
      <c r="Y117" s="500"/>
      <c r="Z117" s="306">
        <f>+N117+Q117+T117+W117</f>
        <v>8955636.8399999999</v>
      </c>
    </row>
    <row r="118" spans="2:26" ht="12" customHeight="1" x14ac:dyDescent="0.25">
      <c r="B118" s="354"/>
      <c r="C118" s="355"/>
      <c r="D118" s="56"/>
      <c r="E118" s="346" t="s">
        <v>260</v>
      </c>
      <c r="F118" s="290"/>
      <c r="G118" s="291"/>
      <c r="H118" s="266"/>
      <c r="I118" s="270"/>
      <c r="J118" s="271"/>
      <c r="K118" s="272"/>
      <c r="L118" s="275"/>
      <c r="M118" s="276"/>
      <c r="N118" s="507"/>
      <c r="O118" s="508"/>
      <c r="P118" s="509"/>
      <c r="Q118" s="501"/>
      <c r="R118" s="502"/>
      <c r="S118" s="503"/>
      <c r="T118" s="501"/>
      <c r="U118" s="502"/>
      <c r="V118" s="503"/>
      <c r="W118" s="501"/>
      <c r="X118" s="502"/>
      <c r="Y118" s="503"/>
      <c r="Z118" s="307"/>
    </row>
    <row r="119" spans="2:26" ht="12" customHeight="1" x14ac:dyDescent="0.25">
      <c r="B119" s="72"/>
      <c r="C119" s="73"/>
      <c r="D119" s="56"/>
      <c r="E119" s="346"/>
      <c r="F119" s="290"/>
      <c r="G119" s="291"/>
      <c r="H119" s="265" t="s">
        <v>77</v>
      </c>
      <c r="I119" s="92"/>
      <c r="J119" s="93"/>
      <c r="K119" s="94"/>
      <c r="L119" s="273"/>
      <c r="M119" s="274"/>
      <c r="N119" s="493">
        <v>3060584.36</v>
      </c>
      <c r="O119" s="494"/>
      <c r="P119" s="495"/>
      <c r="Q119" s="422">
        <v>833520.31</v>
      </c>
      <c r="R119" s="499"/>
      <c r="S119" s="500"/>
      <c r="T119" s="422">
        <v>2183118.92</v>
      </c>
      <c r="U119" s="499"/>
      <c r="V119" s="500"/>
      <c r="W119" s="422">
        <f>2238909.18+317753.88+500000</f>
        <v>3056663.06</v>
      </c>
      <c r="X119" s="499"/>
      <c r="Y119" s="500"/>
      <c r="Z119" s="306">
        <f>+N119+Q119+T119+W119</f>
        <v>9133886.6500000004</v>
      </c>
    </row>
    <row r="120" spans="2:26" ht="12" customHeight="1" x14ac:dyDescent="0.25">
      <c r="B120" s="74" t="s">
        <v>54</v>
      </c>
      <c r="C120" s="75" t="s">
        <v>55</v>
      </c>
      <c r="D120" s="57"/>
      <c r="E120" s="347"/>
      <c r="F120" s="292"/>
      <c r="G120" s="293"/>
      <c r="H120" s="266"/>
      <c r="I120" s="95"/>
      <c r="J120" s="96"/>
      <c r="K120" s="97"/>
      <c r="L120" s="275"/>
      <c r="M120" s="276"/>
      <c r="N120" s="496"/>
      <c r="O120" s="497"/>
      <c r="P120" s="498"/>
      <c r="Q120" s="501"/>
      <c r="R120" s="502"/>
      <c r="S120" s="503"/>
      <c r="T120" s="501"/>
      <c r="U120" s="502"/>
      <c r="V120" s="503"/>
      <c r="W120" s="501"/>
      <c r="X120" s="502"/>
      <c r="Y120" s="503"/>
      <c r="Z120" s="307"/>
    </row>
    <row r="121" spans="2:26" ht="12" customHeight="1" x14ac:dyDescent="0.25">
      <c r="B121" s="58"/>
      <c r="C121" s="58"/>
      <c r="D121" s="58"/>
      <c r="E121" s="58"/>
      <c r="F121" s="18"/>
      <c r="G121" s="18"/>
      <c r="H121" s="19"/>
      <c r="I121" s="24"/>
      <c r="J121" s="21"/>
      <c r="K121" s="21"/>
      <c r="L121" s="17"/>
      <c r="M121" s="17"/>
      <c r="N121" s="22"/>
      <c r="O121" s="22"/>
      <c r="P121" s="22"/>
      <c r="Q121" s="22"/>
      <c r="R121" s="22"/>
      <c r="S121" s="22"/>
      <c r="T121" s="22"/>
      <c r="U121" s="22"/>
      <c r="V121" s="22"/>
      <c r="W121" s="22"/>
      <c r="X121" s="22"/>
      <c r="Y121" s="22"/>
      <c r="Z121" s="23"/>
    </row>
    <row r="122" spans="2:26" ht="12" customHeight="1" x14ac:dyDescent="0.25">
      <c r="B122" s="58"/>
      <c r="C122" s="58"/>
      <c r="D122" s="58"/>
      <c r="E122" s="58"/>
      <c r="F122" s="18"/>
      <c r="G122" s="18"/>
      <c r="H122" s="19"/>
      <c r="I122" s="20" t="s">
        <v>30</v>
      </c>
      <c r="J122" s="30"/>
      <c r="K122" s="21"/>
      <c r="L122" s="17" t="s">
        <v>31</v>
      </c>
      <c r="M122" s="17"/>
      <c r="N122" s="22"/>
      <c r="O122" s="22"/>
      <c r="P122" s="22"/>
      <c r="Q122" s="22"/>
      <c r="R122" s="22"/>
      <c r="S122" s="22"/>
      <c r="T122" s="22"/>
      <c r="U122" s="22"/>
      <c r="V122" s="22"/>
      <c r="W122" s="22"/>
      <c r="X122" s="22"/>
      <c r="Y122" s="22"/>
      <c r="Z122" s="23"/>
    </row>
    <row r="123" spans="2:26" ht="12" customHeight="1" x14ac:dyDescent="0.25">
      <c r="B123" s="58"/>
      <c r="C123" s="58"/>
      <c r="D123" s="58"/>
      <c r="E123" s="58"/>
      <c r="F123" s="18"/>
      <c r="G123" s="18"/>
      <c r="H123" s="19"/>
      <c r="I123" s="25"/>
      <c r="J123" s="21"/>
      <c r="K123" s="21"/>
      <c r="L123" s="17"/>
      <c r="M123" s="17"/>
      <c r="N123" s="22"/>
      <c r="O123" s="22"/>
      <c r="P123" s="22"/>
      <c r="Q123" s="22"/>
      <c r="R123" s="22"/>
      <c r="S123" s="22"/>
      <c r="T123" s="22"/>
      <c r="U123" s="22"/>
      <c r="V123" s="22"/>
      <c r="W123" s="22"/>
      <c r="X123" s="22"/>
      <c r="Y123" s="22"/>
      <c r="Z123" s="23"/>
    </row>
    <row r="124" spans="2:26" ht="12" customHeight="1" x14ac:dyDescent="0.25">
      <c r="B124" s="141"/>
      <c r="C124" s="142"/>
      <c r="D124" s="142"/>
      <c r="E124" s="142"/>
      <c r="F124" s="143"/>
      <c r="G124" s="143"/>
      <c r="H124" s="55"/>
      <c r="I124" s="144"/>
      <c r="J124" s="145"/>
      <c r="K124" s="145"/>
      <c r="L124" s="78"/>
      <c r="M124" s="78"/>
      <c r="N124" s="146"/>
      <c r="O124" s="146"/>
      <c r="P124" s="146"/>
      <c r="Q124" s="146"/>
      <c r="R124" s="146"/>
      <c r="S124" s="146"/>
      <c r="T124" s="146"/>
      <c r="U124" s="146"/>
      <c r="V124" s="146"/>
      <c r="W124" s="146"/>
      <c r="X124" s="146"/>
      <c r="Y124" s="146"/>
      <c r="Z124" s="147"/>
    </row>
    <row r="125" spans="2:26" ht="12" customHeight="1" x14ac:dyDescent="0.25">
      <c r="B125" s="141"/>
      <c r="C125" s="58"/>
      <c r="D125" s="142"/>
      <c r="E125" s="142"/>
      <c r="F125" s="143"/>
      <c r="G125" s="143"/>
      <c r="H125" s="55"/>
      <c r="I125" s="144"/>
      <c r="J125" s="145"/>
      <c r="K125" s="145"/>
      <c r="L125" s="78"/>
      <c r="M125" s="78"/>
      <c r="N125" s="146"/>
      <c r="O125" s="146"/>
      <c r="P125" s="146"/>
      <c r="Q125" s="146"/>
      <c r="R125" s="146"/>
      <c r="S125" s="146"/>
      <c r="T125" s="146"/>
      <c r="U125" s="146"/>
      <c r="V125" s="146"/>
      <c r="W125" s="146"/>
      <c r="X125" s="146"/>
      <c r="Y125" s="146"/>
      <c r="Z125" s="147"/>
    </row>
    <row r="126" spans="2:26" ht="12" customHeight="1" x14ac:dyDescent="0.25">
      <c r="B126" s="141"/>
      <c r="C126" s="142"/>
      <c r="D126" s="142"/>
      <c r="E126" s="142"/>
      <c r="F126" s="143"/>
      <c r="G126" s="143"/>
      <c r="H126" s="55"/>
      <c r="I126" s="144"/>
      <c r="J126" s="145"/>
      <c r="K126" s="145"/>
      <c r="L126" s="78"/>
      <c r="M126" s="78"/>
      <c r="N126" s="146"/>
      <c r="O126" s="146"/>
      <c r="P126" s="146"/>
      <c r="Q126" s="146"/>
      <c r="R126" s="146"/>
      <c r="S126" s="146"/>
      <c r="T126" s="146"/>
      <c r="U126" s="146"/>
      <c r="V126" s="146"/>
      <c r="W126" s="146"/>
      <c r="X126" s="146"/>
      <c r="Y126" s="146"/>
      <c r="Z126" s="147"/>
    </row>
    <row r="127" spans="2:26" x14ac:dyDescent="0.25">
      <c r="B127" s="423"/>
      <c r="C127" s="424"/>
      <c r="D127" s="424"/>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25"/>
    </row>
    <row r="128" spans="2:26" x14ac:dyDescent="0.25">
      <c r="B128" s="378" t="s">
        <v>33</v>
      </c>
      <c r="C128" s="415"/>
      <c r="D128" s="415"/>
      <c r="E128" s="415"/>
      <c r="F128" s="415"/>
      <c r="G128" s="415"/>
      <c r="H128" s="415"/>
      <c r="I128" s="415"/>
      <c r="J128" s="415"/>
      <c r="K128" s="415"/>
      <c r="L128" s="415"/>
      <c r="M128" s="415"/>
      <c r="N128" s="415"/>
      <c r="O128" s="415"/>
      <c r="P128" s="415"/>
      <c r="Q128" s="415"/>
      <c r="R128" s="415"/>
      <c r="S128" s="415"/>
      <c r="T128" s="415"/>
      <c r="U128" s="415"/>
      <c r="V128" s="415"/>
      <c r="W128" s="415"/>
      <c r="X128" s="415"/>
      <c r="Y128" s="415"/>
      <c r="Z128" s="416"/>
    </row>
    <row r="129" spans="2:26" ht="33" customHeight="1" x14ac:dyDescent="0.25">
      <c r="B129" s="426" t="s">
        <v>34</v>
      </c>
      <c r="C129" s="426"/>
      <c r="D129" s="426"/>
      <c r="E129" s="426"/>
      <c r="F129" s="427"/>
      <c r="G129" s="427"/>
      <c r="H129" s="428" t="s">
        <v>35</v>
      </c>
      <c r="I129" s="429"/>
      <c r="J129" s="429"/>
      <c r="K129" s="429"/>
      <c r="L129" s="429"/>
      <c r="M129" s="429"/>
      <c r="N129" s="429"/>
      <c r="O129" s="429"/>
      <c r="P129" s="430"/>
      <c r="Q129" s="431" t="s">
        <v>36</v>
      </c>
      <c r="R129" s="431"/>
      <c r="S129" s="432"/>
      <c r="T129" s="432"/>
      <c r="U129" s="432"/>
      <c r="V129" s="432"/>
      <c r="W129" s="431" t="s">
        <v>37</v>
      </c>
      <c r="X129" s="431"/>
      <c r="Y129" s="432"/>
      <c r="Z129" s="432"/>
    </row>
    <row r="130" spans="2:26" ht="32.25" customHeight="1" x14ac:dyDescent="0.25">
      <c r="B130" s="433" t="s">
        <v>125</v>
      </c>
      <c r="C130" s="433"/>
      <c r="D130" s="433"/>
      <c r="E130" s="433"/>
      <c r="F130" s="433"/>
      <c r="G130" s="433"/>
      <c r="H130" s="483" t="s">
        <v>132</v>
      </c>
      <c r="I130" s="484"/>
      <c r="J130" s="484"/>
      <c r="K130" s="484"/>
      <c r="L130" s="484"/>
      <c r="M130" s="484"/>
      <c r="N130" s="484"/>
      <c r="O130" s="484"/>
      <c r="P130" s="485"/>
      <c r="Q130" s="207">
        <v>42644</v>
      </c>
      <c r="R130" s="208"/>
      <c r="S130" s="208"/>
      <c r="T130" s="208"/>
      <c r="U130" s="208"/>
      <c r="V130" s="209"/>
      <c r="W130" s="207">
        <v>42735</v>
      </c>
      <c r="X130" s="208"/>
      <c r="Y130" s="208"/>
      <c r="Z130" s="209"/>
    </row>
    <row r="131" spans="2:26" ht="23.25" customHeight="1" x14ac:dyDescent="0.25">
      <c r="B131" s="433"/>
      <c r="C131" s="433"/>
      <c r="D131" s="433"/>
      <c r="E131" s="433"/>
      <c r="F131" s="433"/>
      <c r="G131" s="433"/>
      <c r="H131" s="203" t="s">
        <v>130</v>
      </c>
      <c r="I131" s="203"/>
      <c r="J131" s="203"/>
      <c r="K131" s="203"/>
      <c r="L131" s="203"/>
      <c r="M131" s="203"/>
      <c r="N131" s="203"/>
      <c r="O131" s="203"/>
      <c r="P131" s="203"/>
      <c r="Q131" s="207">
        <v>42644</v>
      </c>
      <c r="R131" s="208"/>
      <c r="S131" s="208"/>
      <c r="T131" s="208"/>
      <c r="U131" s="208"/>
      <c r="V131" s="209"/>
      <c r="W131" s="207">
        <v>42735</v>
      </c>
      <c r="X131" s="208"/>
      <c r="Y131" s="208"/>
      <c r="Z131" s="209"/>
    </row>
    <row r="132" spans="2:26" ht="24.75" customHeight="1" x14ac:dyDescent="0.25">
      <c r="B132" s="433"/>
      <c r="C132" s="433"/>
      <c r="D132" s="433"/>
      <c r="E132" s="433"/>
      <c r="F132" s="433"/>
      <c r="G132" s="433"/>
      <c r="H132" s="203" t="s">
        <v>131</v>
      </c>
      <c r="I132" s="203"/>
      <c r="J132" s="203"/>
      <c r="K132" s="203"/>
      <c r="L132" s="203"/>
      <c r="M132" s="203"/>
      <c r="N132" s="203"/>
      <c r="O132" s="203"/>
      <c r="P132" s="203"/>
      <c r="Q132" s="207">
        <v>42644</v>
      </c>
      <c r="R132" s="208"/>
      <c r="S132" s="208"/>
      <c r="T132" s="208"/>
      <c r="U132" s="208"/>
      <c r="V132" s="209"/>
      <c r="W132" s="207">
        <v>42735</v>
      </c>
      <c r="X132" s="208"/>
      <c r="Y132" s="208"/>
      <c r="Z132" s="209"/>
    </row>
    <row r="133" spans="2:26" ht="21.75" customHeight="1" x14ac:dyDescent="0.25">
      <c r="B133" s="433"/>
      <c r="C133" s="433"/>
      <c r="D133" s="433"/>
      <c r="E133" s="433"/>
      <c r="F133" s="433"/>
      <c r="G133" s="433"/>
      <c r="H133" s="203" t="s">
        <v>139</v>
      </c>
      <c r="I133" s="203"/>
      <c r="J133" s="203"/>
      <c r="K133" s="203"/>
      <c r="L133" s="203"/>
      <c r="M133" s="203"/>
      <c r="N133" s="203"/>
      <c r="O133" s="203"/>
      <c r="P133" s="203"/>
      <c r="Q133" s="207">
        <v>42644</v>
      </c>
      <c r="R133" s="208"/>
      <c r="S133" s="208"/>
      <c r="T133" s="208"/>
      <c r="U133" s="208"/>
      <c r="V133" s="209"/>
      <c r="W133" s="207">
        <v>42735</v>
      </c>
      <c r="X133" s="208"/>
      <c r="Y133" s="208"/>
      <c r="Z133" s="209"/>
    </row>
    <row r="134" spans="2:26" x14ac:dyDescent="0.25">
      <c r="B134" s="433"/>
      <c r="C134" s="433"/>
      <c r="D134" s="433"/>
      <c r="E134" s="433"/>
      <c r="F134" s="433"/>
      <c r="G134" s="433"/>
      <c r="H134" s="203" t="s">
        <v>146</v>
      </c>
      <c r="I134" s="203"/>
      <c r="J134" s="203"/>
      <c r="K134" s="203"/>
      <c r="L134" s="203"/>
      <c r="M134" s="203"/>
      <c r="N134" s="203"/>
      <c r="O134" s="203"/>
      <c r="P134" s="203"/>
      <c r="Q134" s="207">
        <v>42644</v>
      </c>
      <c r="R134" s="208"/>
      <c r="S134" s="208"/>
      <c r="T134" s="208"/>
      <c r="U134" s="208"/>
      <c r="V134" s="209"/>
      <c r="W134" s="207">
        <v>42735</v>
      </c>
      <c r="X134" s="208"/>
      <c r="Y134" s="208"/>
      <c r="Z134" s="209"/>
    </row>
    <row r="135" spans="2:26" ht="12" customHeight="1" x14ac:dyDescent="0.25">
      <c r="B135" s="433"/>
      <c r="C135" s="433"/>
      <c r="D135" s="433"/>
      <c r="E135" s="433"/>
      <c r="F135" s="433"/>
      <c r="G135" s="433"/>
      <c r="H135" s="203"/>
      <c r="I135" s="203"/>
      <c r="J135" s="203"/>
      <c r="K135" s="203"/>
      <c r="L135" s="203"/>
      <c r="M135" s="203"/>
      <c r="N135" s="203"/>
      <c r="O135" s="203"/>
      <c r="P135" s="203"/>
      <c r="Q135" s="207">
        <v>42644</v>
      </c>
      <c r="R135" s="208"/>
      <c r="S135" s="208"/>
      <c r="T135" s="208"/>
      <c r="U135" s="208"/>
      <c r="V135" s="209"/>
      <c r="W135" s="207">
        <v>42735</v>
      </c>
      <c r="X135" s="208"/>
      <c r="Y135" s="208"/>
      <c r="Z135" s="209"/>
    </row>
    <row r="136" spans="2:26" x14ac:dyDescent="0.25">
      <c r="B136" s="433" t="s">
        <v>126</v>
      </c>
      <c r="C136" s="433"/>
      <c r="D136" s="433"/>
      <c r="E136" s="433"/>
      <c r="F136" s="433"/>
      <c r="G136" s="433"/>
      <c r="H136" s="483" t="s">
        <v>133</v>
      </c>
      <c r="I136" s="484"/>
      <c r="J136" s="484"/>
      <c r="K136" s="484"/>
      <c r="L136" s="484"/>
      <c r="M136" s="484"/>
      <c r="N136" s="484"/>
      <c r="O136" s="484"/>
      <c r="P136" s="485"/>
      <c r="Q136" s="207">
        <v>42644</v>
      </c>
      <c r="R136" s="208"/>
      <c r="S136" s="208"/>
      <c r="T136" s="208"/>
      <c r="U136" s="208"/>
      <c r="V136" s="209"/>
      <c r="W136" s="207">
        <v>42735</v>
      </c>
      <c r="X136" s="208"/>
      <c r="Y136" s="208"/>
      <c r="Z136" s="209"/>
    </row>
    <row r="137" spans="2:26" x14ac:dyDescent="0.25">
      <c r="B137" s="433"/>
      <c r="C137" s="433"/>
      <c r="D137" s="433"/>
      <c r="E137" s="433"/>
      <c r="F137" s="433"/>
      <c r="G137" s="433"/>
      <c r="H137" s="483" t="s">
        <v>134</v>
      </c>
      <c r="I137" s="484"/>
      <c r="J137" s="484"/>
      <c r="K137" s="484"/>
      <c r="L137" s="484"/>
      <c r="M137" s="484"/>
      <c r="N137" s="484"/>
      <c r="O137" s="484"/>
      <c r="P137" s="485"/>
      <c r="Q137" s="207">
        <v>42644</v>
      </c>
      <c r="R137" s="208"/>
      <c r="S137" s="208"/>
      <c r="T137" s="208"/>
      <c r="U137" s="208"/>
      <c r="V137" s="209"/>
      <c r="W137" s="207">
        <v>42735</v>
      </c>
      <c r="X137" s="208"/>
      <c r="Y137" s="208"/>
      <c r="Z137" s="209"/>
    </row>
    <row r="138" spans="2:26" ht="20.25" customHeight="1" x14ac:dyDescent="0.25">
      <c r="B138" s="433"/>
      <c r="C138" s="433"/>
      <c r="D138" s="433"/>
      <c r="E138" s="433"/>
      <c r="F138" s="433"/>
      <c r="G138" s="433"/>
      <c r="H138" s="203" t="s">
        <v>135</v>
      </c>
      <c r="I138" s="203"/>
      <c r="J138" s="203"/>
      <c r="K138" s="203"/>
      <c r="L138" s="203"/>
      <c r="M138" s="203"/>
      <c r="N138" s="203"/>
      <c r="O138" s="203"/>
      <c r="P138" s="203"/>
      <c r="Q138" s="207">
        <v>42644</v>
      </c>
      <c r="R138" s="208"/>
      <c r="S138" s="208"/>
      <c r="T138" s="208"/>
      <c r="U138" s="208"/>
      <c r="V138" s="209"/>
      <c r="W138" s="207">
        <v>42735</v>
      </c>
      <c r="X138" s="208"/>
      <c r="Y138" s="208"/>
      <c r="Z138" s="209"/>
    </row>
    <row r="139" spans="2:26" ht="18.75" customHeight="1" x14ac:dyDescent="0.25">
      <c r="B139" s="433"/>
      <c r="C139" s="433"/>
      <c r="D139" s="433"/>
      <c r="E139" s="433"/>
      <c r="F139" s="433"/>
      <c r="G139" s="433"/>
      <c r="H139" s="203" t="s">
        <v>136</v>
      </c>
      <c r="I139" s="203"/>
      <c r="J139" s="203"/>
      <c r="K139" s="203"/>
      <c r="L139" s="203"/>
      <c r="M139" s="203"/>
      <c r="N139" s="203"/>
      <c r="O139" s="203"/>
      <c r="P139" s="203"/>
      <c r="Q139" s="207">
        <v>42644</v>
      </c>
      <c r="R139" s="208"/>
      <c r="S139" s="208"/>
      <c r="T139" s="208"/>
      <c r="U139" s="208"/>
      <c r="V139" s="209"/>
      <c r="W139" s="207">
        <v>42735</v>
      </c>
      <c r="X139" s="208"/>
      <c r="Y139" s="208"/>
      <c r="Z139" s="209"/>
    </row>
    <row r="140" spans="2:26" x14ac:dyDescent="0.25">
      <c r="B140" s="433"/>
      <c r="C140" s="433"/>
      <c r="D140" s="433"/>
      <c r="E140" s="433"/>
      <c r="F140" s="433"/>
      <c r="G140" s="433"/>
      <c r="H140" s="203"/>
      <c r="I140" s="203"/>
      <c r="J140" s="203"/>
      <c r="K140" s="203"/>
      <c r="L140" s="203"/>
      <c r="M140" s="203"/>
      <c r="N140" s="203"/>
      <c r="O140" s="203"/>
      <c r="P140" s="203"/>
      <c r="Q140" s="207"/>
      <c r="R140" s="208"/>
      <c r="S140" s="208"/>
      <c r="T140" s="208"/>
      <c r="U140" s="208"/>
      <c r="V140" s="209"/>
      <c r="W140" s="207"/>
      <c r="X140" s="208"/>
      <c r="Y140" s="208"/>
      <c r="Z140" s="209"/>
    </row>
    <row r="141" spans="2:26" ht="12" customHeight="1" x14ac:dyDescent="0.25">
      <c r="B141" s="433"/>
      <c r="C141" s="433"/>
      <c r="D141" s="433"/>
      <c r="E141" s="433"/>
      <c r="F141" s="433"/>
      <c r="G141" s="433"/>
      <c r="H141" s="203"/>
      <c r="I141" s="203"/>
      <c r="J141" s="203"/>
      <c r="K141" s="203"/>
      <c r="L141" s="203"/>
      <c r="M141" s="203"/>
      <c r="N141" s="203"/>
      <c r="O141" s="203"/>
      <c r="P141" s="203"/>
      <c r="Q141" s="207"/>
      <c r="R141" s="208"/>
      <c r="S141" s="208"/>
      <c r="T141" s="208"/>
      <c r="U141" s="208"/>
      <c r="V141" s="209"/>
      <c r="W141" s="207"/>
      <c r="X141" s="208"/>
      <c r="Y141" s="208"/>
      <c r="Z141" s="209"/>
    </row>
    <row r="142" spans="2:26" ht="26.25" customHeight="1" x14ac:dyDescent="0.25">
      <c r="B142" s="433" t="s">
        <v>127</v>
      </c>
      <c r="C142" s="433"/>
      <c r="D142" s="433"/>
      <c r="E142" s="433"/>
      <c r="F142" s="433"/>
      <c r="G142" s="433"/>
      <c r="H142" s="482" t="s">
        <v>137</v>
      </c>
      <c r="I142" s="482"/>
      <c r="J142" s="482"/>
      <c r="K142" s="482"/>
      <c r="L142" s="482"/>
      <c r="M142" s="482"/>
      <c r="N142" s="482"/>
      <c r="O142" s="482"/>
      <c r="P142" s="482"/>
      <c r="Q142" s="207">
        <v>42644</v>
      </c>
      <c r="R142" s="208"/>
      <c r="S142" s="208"/>
      <c r="T142" s="208"/>
      <c r="U142" s="208"/>
      <c r="V142" s="209"/>
      <c r="W142" s="207">
        <v>42735</v>
      </c>
      <c r="X142" s="208"/>
      <c r="Y142" s="208"/>
      <c r="Z142" s="209"/>
    </row>
    <row r="143" spans="2:26" ht="15.75" customHeight="1" x14ac:dyDescent="0.25">
      <c r="B143" s="433"/>
      <c r="C143" s="433"/>
      <c r="D143" s="433"/>
      <c r="E143" s="433"/>
      <c r="F143" s="433"/>
      <c r="G143" s="486"/>
      <c r="H143" s="489" t="s">
        <v>138</v>
      </c>
      <c r="I143" s="490"/>
      <c r="J143" s="490"/>
      <c r="K143" s="490"/>
      <c r="L143" s="490"/>
      <c r="M143" s="490"/>
      <c r="N143" s="490"/>
      <c r="O143" s="490"/>
      <c r="P143" s="491"/>
      <c r="Q143" s="207">
        <v>42644</v>
      </c>
      <c r="R143" s="208"/>
      <c r="S143" s="208"/>
      <c r="T143" s="208"/>
      <c r="U143" s="208"/>
      <c r="V143" s="209"/>
      <c r="W143" s="207">
        <v>42735</v>
      </c>
      <c r="X143" s="208"/>
      <c r="Y143" s="208"/>
      <c r="Z143" s="209"/>
    </row>
    <row r="144" spans="2:26" ht="15.75" customHeight="1" x14ac:dyDescent="0.25">
      <c r="B144" s="433"/>
      <c r="C144" s="433"/>
      <c r="D144" s="433"/>
      <c r="E144" s="433"/>
      <c r="F144" s="433"/>
      <c r="G144" s="486"/>
      <c r="H144" s="171" t="s">
        <v>147</v>
      </c>
      <c r="I144" s="172"/>
      <c r="J144" s="172"/>
      <c r="K144" s="172"/>
      <c r="L144" s="172"/>
      <c r="M144" s="172"/>
      <c r="N144" s="172"/>
      <c r="O144" s="172"/>
      <c r="P144" s="172"/>
      <c r="Q144" s="207">
        <v>42644</v>
      </c>
      <c r="R144" s="208"/>
      <c r="S144" s="208"/>
      <c r="T144" s="208"/>
      <c r="U144" s="208"/>
      <c r="V144" s="209"/>
      <c r="W144" s="207">
        <v>42735</v>
      </c>
      <c r="X144" s="208"/>
      <c r="Y144" s="208"/>
      <c r="Z144" s="209"/>
    </row>
    <row r="145" spans="2:26" x14ac:dyDescent="0.25">
      <c r="B145" s="433"/>
      <c r="C145" s="433"/>
      <c r="D145" s="433"/>
      <c r="E145" s="433"/>
      <c r="F145" s="433"/>
      <c r="G145" s="433"/>
      <c r="H145" s="492" t="s">
        <v>148</v>
      </c>
      <c r="I145" s="492"/>
      <c r="J145" s="492"/>
      <c r="K145" s="492"/>
      <c r="L145" s="492"/>
      <c r="M145" s="492"/>
      <c r="N145" s="492"/>
      <c r="O145" s="492"/>
      <c r="P145" s="492"/>
      <c r="Q145" s="207">
        <v>42644</v>
      </c>
      <c r="R145" s="208"/>
      <c r="S145" s="208"/>
      <c r="T145" s="208"/>
      <c r="U145" s="208"/>
      <c r="V145" s="209"/>
      <c r="W145" s="207">
        <v>42735</v>
      </c>
      <c r="X145" s="208"/>
      <c r="Y145" s="208"/>
      <c r="Z145" s="209"/>
    </row>
    <row r="146" spans="2:26" x14ac:dyDescent="0.25">
      <c r="B146" s="433"/>
      <c r="C146" s="433"/>
      <c r="D146" s="433"/>
      <c r="E146" s="433"/>
      <c r="F146" s="433"/>
      <c r="G146" s="433"/>
      <c r="H146" s="203" t="s">
        <v>149</v>
      </c>
      <c r="I146" s="203"/>
      <c r="J146" s="203"/>
      <c r="K146" s="203"/>
      <c r="L146" s="203"/>
      <c r="M146" s="203"/>
      <c r="N146" s="203"/>
      <c r="O146" s="203"/>
      <c r="P146" s="203"/>
      <c r="Q146" s="207">
        <v>42644</v>
      </c>
      <c r="R146" s="208"/>
      <c r="S146" s="208"/>
      <c r="T146" s="208"/>
      <c r="U146" s="208"/>
      <c r="V146" s="209"/>
      <c r="W146" s="207">
        <v>42735</v>
      </c>
      <c r="X146" s="208"/>
      <c r="Y146" s="208"/>
      <c r="Z146" s="209"/>
    </row>
    <row r="147" spans="2:26" ht="12" customHeight="1" x14ac:dyDescent="0.25">
      <c r="B147" s="433"/>
      <c r="C147" s="433"/>
      <c r="D147" s="433"/>
      <c r="E147" s="433"/>
      <c r="F147" s="433"/>
      <c r="G147" s="433"/>
      <c r="H147" s="482"/>
      <c r="I147" s="482"/>
      <c r="J147" s="482"/>
      <c r="K147" s="482"/>
      <c r="L147" s="482"/>
      <c r="M147" s="482"/>
      <c r="N147" s="482"/>
      <c r="O147" s="482"/>
      <c r="P147" s="482"/>
      <c r="Q147" s="207"/>
      <c r="R147" s="208"/>
      <c r="S147" s="208"/>
      <c r="T147" s="208"/>
      <c r="U147" s="208"/>
      <c r="V147" s="209"/>
      <c r="W147" s="207"/>
      <c r="X147" s="208"/>
      <c r="Y147" s="208"/>
      <c r="Z147" s="209"/>
    </row>
    <row r="148" spans="2:26" ht="12" customHeight="1" x14ac:dyDescent="0.25">
      <c r="B148" s="487"/>
      <c r="C148" s="487"/>
      <c r="D148" s="487"/>
      <c r="E148" s="487"/>
      <c r="F148" s="487"/>
      <c r="G148" s="488"/>
      <c r="H148" s="204"/>
      <c r="I148" s="205"/>
      <c r="J148" s="205"/>
      <c r="K148" s="205"/>
      <c r="L148" s="205"/>
      <c r="M148" s="205"/>
      <c r="N148" s="205"/>
      <c r="O148" s="205"/>
      <c r="P148" s="206"/>
      <c r="Q148" s="207"/>
      <c r="R148" s="208"/>
      <c r="S148" s="208"/>
      <c r="T148" s="208"/>
      <c r="U148" s="208"/>
      <c r="V148" s="209"/>
      <c r="W148" s="207"/>
      <c r="X148" s="208"/>
      <c r="Y148" s="208"/>
      <c r="Z148" s="209"/>
    </row>
    <row r="149" spans="2:26" x14ac:dyDescent="0.25">
      <c r="B149" s="488" t="s">
        <v>128</v>
      </c>
      <c r="C149" s="546"/>
      <c r="D149" s="546"/>
      <c r="E149" s="546"/>
      <c r="F149" s="546"/>
      <c r="G149" s="547"/>
      <c r="H149" s="172" t="s">
        <v>140</v>
      </c>
      <c r="I149" s="172"/>
      <c r="J149" s="172"/>
      <c r="K149" s="172"/>
      <c r="L149" s="172"/>
      <c r="M149" s="172"/>
      <c r="N149" s="172"/>
      <c r="O149" s="172"/>
      <c r="P149" s="173"/>
      <c r="Q149" s="207">
        <v>42644</v>
      </c>
      <c r="R149" s="208"/>
      <c r="S149" s="208"/>
      <c r="T149" s="208"/>
      <c r="U149" s="208"/>
      <c r="V149" s="209"/>
      <c r="W149" s="207">
        <v>42735</v>
      </c>
      <c r="X149" s="208"/>
      <c r="Y149" s="208"/>
      <c r="Z149" s="209"/>
    </row>
    <row r="150" spans="2:26" x14ac:dyDescent="0.25">
      <c r="B150" s="166"/>
      <c r="C150" s="165"/>
      <c r="D150" s="165"/>
      <c r="E150" s="165"/>
      <c r="F150" s="165"/>
      <c r="G150" s="167"/>
      <c r="H150" s="172" t="s">
        <v>141</v>
      </c>
      <c r="I150" s="172"/>
      <c r="J150" s="172"/>
      <c r="K150" s="172"/>
      <c r="L150" s="172"/>
      <c r="M150" s="172"/>
      <c r="N150" s="172"/>
      <c r="O150" s="172"/>
      <c r="P150" s="173"/>
      <c r="Q150" s="207">
        <v>42644</v>
      </c>
      <c r="R150" s="208"/>
      <c r="S150" s="208"/>
      <c r="T150" s="208"/>
      <c r="U150" s="208"/>
      <c r="V150" s="209"/>
      <c r="W150" s="207">
        <v>42735</v>
      </c>
      <c r="X150" s="208"/>
      <c r="Y150" s="208"/>
      <c r="Z150" s="209"/>
    </row>
    <row r="151" spans="2:26" ht="31.5" customHeight="1" x14ac:dyDescent="0.25">
      <c r="B151" s="166"/>
      <c r="C151" s="165"/>
      <c r="D151" s="165"/>
      <c r="E151" s="165"/>
      <c r="F151" s="165"/>
      <c r="G151" s="167"/>
      <c r="H151" s="483" t="s">
        <v>142</v>
      </c>
      <c r="I151" s="484"/>
      <c r="J151" s="484"/>
      <c r="K151" s="484"/>
      <c r="L151" s="484"/>
      <c r="M151" s="484"/>
      <c r="N151" s="484"/>
      <c r="O151" s="484"/>
      <c r="P151" s="485"/>
      <c r="Q151" s="207">
        <v>42644</v>
      </c>
      <c r="R151" s="208"/>
      <c r="S151" s="208"/>
      <c r="T151" s="208"/>
      <c r="U151" s="208"/>
      <c r="V151" s="209"/>
      <c r="W151" s="207">
        <v>42735</v>
      </c>
      <c r="X151" s="208"/>
      <c r="Y151" s="208"/>
      <c r="Z151" s="209"/>
    </row>
    <row r="152" spans="2:26" ht="33.75" customHeight="1" x14ac:dyDescent="0.25">
      <c r="B152" s="166"/>
      <c r="C152" s="165"/>
      <c r="D152" s="165"/>
      <c r="E152" s="165"/>
      <c r="F152" s="165"/>
      <c r="G152" s="167"/>
      <c r="H152" s="483" t="s">
        <v>143</v>
      </c>
      <c r="I152" s="484"/>
      <c r="J152" s="484"/>
      <c r="K152" s="484"/>
      <c r="L152" s="484"/>
      <c r="M152" s="484"/>
      <c r="N152" s="484"/>
      <c r="O152" s="484"/>
      <c r="P152" s="485"/>
      <c r="Q152" s="207">
        <v>42644</v>
      </c>
      <c r="R152" s="208"/>
      <c r="S152" s="208"/>
      <c r="T152" s="208"/>
      <c r="U152" s="208"/>
      <c r="V152" s="209"/>
      <c r="W152" s="207">
        <v>42735</v>
      </c>
      <c r="X152" s="208"/>
      <c r="Y152" s="208"/>
      <c r="Z152" s="209"/>
    </row>
    <row r="153" spans="2:26" ht="33.75" customHeight="1" x14ac:dyDescent="0.25">
      <c r="B153" s="166"/>
      <c r="C153" s="165"/>
      <c r="D153" s="165"/>
      <c r="E153" s="165"/>
      <c r="F153" s="165"/>
      <c r="G153" s="167"/>
      <c r="H153" s="483" t="s">
        <v>144</v>
      </c>
      <c r="I153" s="484"/>
      <c r="J153" s="484"/>
      <c r="K153" s="484"/>
      <c r="L153" s="484"/>
      <c r="M153" s="484"/>
      <c r="N153" s="484"/>
      <c r="O153" s="484"/>
      <c r="P153" s="485"/>
      <c r="Q153" s="207">
        <v>42644</v>
      </c>
      <c r="R153" s="208"/>
      <c r="S153" s="208"/>
      <c r="T153" s="208"/>
      <c r="U153" s="208"/>
      <c r="V153" s="209"/>
      <c r="W153" s="207">
        <v>42735</v>
      </c>
      <c r="X153" s="208"/>
      <c r="Y153" s="208"/>
      <c r="Z153" s="209"/>
    </row>
    <row r="154" spans="2:26" x14ac:dyDescent="0.25">
      <c r="B154" s="155"/>
      <c r="C154" s="156"/>
      <c r="D154" s="156"/>
      <c r="E154" s="156"/>
      <c r="F154" s="156"/>
      <c r="G154" s="157"/>
      <c r="H154" s="172" t="s">
        <v>145</v>
      </c>
      <c r="I154" s="172"/>
      <c r="J154" s="172"/>
      <c r="K154" s="172"/>
      <c r="L154" s="172"/>
      <c r="M154" s="172"/>
      <c r="N154" s="172"/>
      <c r="O154" s="172"/>
      <c r="P154" s="173"/>
      <c r="Q154" s="207">
        <v>42644</v>
      </c>
      <c r="R154" s="208"/>
      <c r="S154" s="208"/>
      <c r="T154" s="208"/>
      <c r="U154" s="208"/>
      <c r="V154" s="209"/>
      <c r="W154" s="207">
        <v>42735</v>
      </c>
      <c r="X154" s="208"/>
      <c r="Y154" s="208"/>
      <c r="Z154" s="209"/>
    </row>
    <row r="155" spans="2:26" ht="40.5" customHeight="1" x14ac:dyDescent="0.25">
      <c r="B155" s="488" t="s">
        <v>129</v>
      </c>
      <c r="C155" s="546"/>
      <c r="D155" s="546"/>
      <c r="E155" s="546"/>
      <c r="F155" s="546"/>
      <c r="G155" s="547"/>
      <c r="H155" s="483" t="s">
        <v>161</v>
      </c>
      <c r="I155" s="484"/>
      <c r="J155" s="484"/>
      <c r="K155" s="484"/>
      <c r="L155" s="484"/>
      <c r="M155" s="484"/>
      <c r="N155" s="484"/>
      <c r="O155" s="484"/>
      <c r="P155" s="485"/>
      <c r="Q155" s="207">
        <v>42644</v>
      </c>
      <c r="R155" s="208"/>
      <c r="S155" s="208"/>
      <c r="T155" s="208"/>
      <c r="U155" s="208"/>
      <c r="V155" s="209"/>
      <c r="W155" s="207">
        <v>42735</v>
      </c>
      <c r="X155" s="208"/>
      <c r="Y155" s="208"/>
      <c r="Z155" s="209"/>
    </row>
    <row r="156" spans="2:26" ht="34.5" customHeight="1" x14ac:dyDescent="0.25">
      <c r="B156" s="174"/>
      <c r="C156" s="165"/>
      <c r="D156" s="165"/>
      <c r="E156" s="165"/>
      <c r="F156" s="165"/>
      <c r="G156" s="167"/>
      <c r="H156" s="483" t="s">
        <v>162</v>
      </c>
      <c r="I156" s="484"/>
      <c r="J156" s="484"/>
      <c r="K156" s="484"/>
      <c r="L156" s="484"/>
      <c r="M156" s="484"/>
      <c r="N156" s="484"/>
      <c r="O156" s="484"/>
      <c r="P156" s="485"/>
      <c r="Q156" s="207">
        <v>42644</v>
      </c>
      <c r="R156" s="208"/>
      <c r="S156" s="208"/>
      <c r="T156" s="208"/>
      <c r="U156" s="208"/>
      <c r="V156" s="209"/>
      <c r="W156" s="207">
        <v>42735</v>
      </c>
      <c r="X156" s="208"/>
      <c r="Y156" s="208"/>
      <c r="Z156" s="209"/>
    </row>
    <row r="157" spans="2:26" ht="33.75" customHeight="1" x14ac:dyDescent="0.25">
      <c r="B157" s="166"/>
      <c r="C157" s="165"/>
      <c r="D157" s="165"/>
      <c r="E157" s="165" t="s">
        <v>73</v>
      </c>
      <c r="F157" s="165"/>
      <c r="G157" s="167"/>
      <c r="H157" s="483" t="s">
        <v>163</v>
      </c>
      <c r="I157" s="484"/>
      <c r="J157" s="484"/>
      <c r="K157" s="484"/>
      <c r="L157" s="484"/>
      <c r="M157" s="484"/>
      <c r="N157" s="484"/>
      <c r="O157" s="484"/>
      <c r="P157" s="485"/>
      <c r="Q157" s="207">
        <v>42644</v>
      </c>
      <c r="R157" s="208"/>
      <c r="S157" s="208"/>
      <c r="T157" s="208"/>
      <c r="U157" s="208"/>
      <c r="V157" s="209"/>
      <c r="W157" s="207">
        <v>42735</v>
      </c>
      <c r="X157" s="208"/>
      <c r="Y157" s="208"/>
      <c r="Z157" s="209"/>
    </row>
    <row r="158" spans="2:26" ht="34.5" customHeight="1" x14ac:dyDescent="0.25">
      <c r="B158" s="166"/>
      <c r="C158" s="165"/>
      <c r="D158" s="165"/>
      <c r="E158" s="165"/>
      <c r="F158" s="165"/>
      <c r="G158" s="167"/>
      <c r="H158" s="483" t="s">
        <v>164</v>
      </c>
      <c r="I158" s="484"/>
      <c r="J158" s="484"/>
      <c r="K158" s="484"/>
      <c r="L158" s="484"/>
      <c r="M158" s="484"/>
      <c r="N158" s="484"/>
      <c r="O158" s="484"/>
      <c r="P158" s="485"/>
      <c r="Q158" s="207">
        <v>42644</v>
      </c>
      <c r="R158" s="208"/>
      <c r="S158" s="208"/>
      <c r="T158" s="208"/>
      <c r="U158" s="208"/>
      <c r="V158" s="209"/>
      <c r="W158" s="207">
        <v>42735</v>
      </c>
      <c r="X158" s="208"/>
      <c r="Y158" s="208"/>
      <c r="Z158" s="209"/>
    </row>
    <row r="159" spans="2:26" ht="20.25" customHeight="1" x14ac:dyDescent="0.25">
      <c r="B159" s="166"/>
      <c r="C159" s="165"/>
      <c r="D159" s="165"/>
      <c r="E159" s="165"/>
      <c r="F159" s="165"/>
      <c r="G159" s="167"/>
      <c r="H159" s="169"/>
      <c r="I159" s="168"/>
      <c r="J159" s="168"/>
      <c r="K159" s="168"/>
      <c r="L159" s="168"/>
      <c r="M159" s="168"/>
      <c r="N159" s="168"/>
      <c r="O159" s="168"/>
      <c r="P159" s="170"/>
      <c r="Q159" s="207"/>
      <c r="R159" s="208"/>
      <c r="S159" s="208"/>
      <c r="T159" s="208"/>
      <c r="U159" s="208"/>
      <c r="V159" s="209"/>
      <c r="W159" s="207"/>
      <c r="X159" s="208"/>
      <c r="Y159" s="208"/>
      <c r="Z159" s="209"/>
    </row>
    <row r="160" spans="2:26" ht="27.75" customHeight="1" x14ac:dyDescent="0.25">
      <c r="B160" s="155"/>
      <c r="C160" s="156"/>
      <c r="D160" s="156"/>
      <c r="E160" s="156"/>
      <c r="F160" s="156"/>
      <c r="G160" s="157"/>
      <c r="H160" s="171"/>
      <c r="I160" s="172"/>
      <c r="J160" s="172"/>
      <c r="K160" s="172"/>
      <c r="L160" s="172"/>
      <c r="M160" s="172"/>
      <c r="N160" s="172"/>
      <c r="O160" s="172"/>
      <c r="P160" s="173"/>
      <c r="Q160" s="207"/>
      <c r="R160" s="208"/>
      <c r="S160" s="208"/>
      <c r="T160" s="208"/>
      <c r="U160" s="208"/>
      <c r="V160" s="209"/>
      <c r="W160" s="207"/>
      <c r="X160" s="208"/>
      <c r="Y160" s="208"/>
      <c r="Z160" s="209"/>
    </row>
    <row r="161" spans="2:26" x14ac:dyDescent="0.25">
      <c r="B161" s="26"/>
      <c r="C161" s="27"/>
      <c r="D161" s="27"/>
      <c r="E161" s="27"/>
      <c r="F161" s="27"/>
      <c r="G161" s="28"/>
      <c r="H161" s="29"/>
      <c r="I161" s="434" t="s">
        <v>103</v>
      </c>
      <c r="J161" s="435"/>
      <c r="K161" s="435"/>
      <c r="L161" s="435"/>
      <c r="M161" s="435"/>
      <c r="N161" s="435"/>
      <c r="O161" s="435"/>
      <c r="P161" s="436"/>
      <c r="Q161" s="437"/>
      <c r="R161" s="438"/>
      <c r="S161" s="438"/>
      <c r="T161" s="438"/>
      <c r="U161" s="438"/>
      <c r="V161" s="439"/>
      <c r="W161" s="437"/>
      <c r="X161" s="438"/>
      <c r="Y161" s="438"/>
      <c r="Z161" s="439"/>
    </row>
    <row r="162" spans="2:26" x14ac:dyDescent="0.25">
      <c r="B162" s="448"/>
      <c r="C162" s="449"/>
      <c r="D162" s="449"/>
      <c r="E162" s="449"/>
      <c r="F162" s="449"/>
      <c r="G162" s="449"/>
      <c r="H162" s="449"/>
      <c r="I162" s="449"/>
      <c r="J162" s="449"/>
      <c r="K162" s="449"/>
      <c r="L162" s="449"/>
      <c r="M162" s="449"/>
      <c r="N162" s="449"/>
      <c r="O162" s="449"/>
      <c r="P162" s="449"/>
      <c r="Q162" s="449"/>
      <c r="R162" s="449"/>
      <c r="S162" s="449"/>
      <c r="T162" s="449"/>
      <c r="U162" s="449"/>
      <c r="V162" s="449"/>
      <c r="W162" s="449"/>
      <c r="X162" s="449"/>
      <c r="Y162" s="449"/>
      <c r="Z162" s="450"/>
    </row>
    <row r="163" spans="2:26" x14ac:dyDescent="0.25">
      <c r="B163" s="451" t="s">
        <v>38</v>
      </c>
      <c r="C163" s="451"/>
      <c r="D163" s="451"/>
      <c r="E163" s="451"/>
      <c r="F163" s="451"/>
      <c r="G163" s="451"/>
      <c r="H163" s="30" t="s">
        <v>39</v>
      </c>
      <c r="I163" s="451" t="s">
        <v>40</v>
      </c>
      <c r="J163" s="451"/>
      <c r="K163" s="451"/>
      <c r="L163" s="451"/>
      <c r="M163" s="451"/>
      <c r="N163" s="451"/>
      <c r="O163" s="451"/>
      <c r="P163" s="451"/>
      <c r="Q163" s="452" t="s">
        <v>39</v>
      </c>
      <c r="R163" s="453"/>
      <c r="S163" s="446"/>
      <c r="T163" s="446"/>
      <c r="U163" s="446"/>
      <c r="V163" s="446"/>
      <c r="W163" s="446"/>
      <c r="X163" s="446"/>
      <c r="Y163" s="446"/>
      <c r="Z163" s="447"/>
    </row>
    <row r="164" spans="2:26" x14ac:dyDescent="0.25">
      <c r="B164" s="440" t="s">
        <v>150</v>
      </c>
      <c r="C164" s="441"/>
      <c r="D164" s="441"/>
      <c r="E164" s="441"/>
      <c r="F164" s="442"/>
      <c r="G164" s="443"/>
      <c r="H164" s="31"/>
      <c r="I164" s="444" t="s">
        <v>153</v>
      </c>
      <c r="J164" s="442"/>
      <c r="K164" s="442"/>
      <c r="L164" s="442"/>
      <c r="M164" s="442"/>
      <c r="N164" s="442"/>
      <c r="O164" s="442"/>
      <c r="P164" s="443"/>
      <c r="Q164" s="445"/>
      <c r="R164" s="446"/>
      <c r="S164" s="446"/>
      <c r="T164" s="446"/>
      <c r="U164" s="446"/>
      <c r="V164" s="446"/>
      <c r="W164" s="446"/>
      <c r="X164" s="446"/>
      <c r="Y164" s="446"/>
      <c r="Z164" s="447"/>
    </row>
    <row r="165" spans="2:26" x14ac:dyDescent="0.25">
      <c r="B165" s="440" t="s">
        <v>155</v>
      </c>
      <c r="C165" s="441"/>
      <c r="D165" s="441"/>
      <c r="E165" s="441"/>
      <c r="F165" s="442"/>
      <c r="G165" s="443"/>
      <c r="H165" s="31"/>
      <c r="I165" s="444" t="s">
        <v>154</v>
      </c>
      <c r="J165" s="442"/>
      <c r="K165" s="442"/>
      <c r="L165" s="442"/>
      <c r="M165" s="442"/>
      <c r="N165" s="442"/>
      <c r="O165" s="442"/>
      <c r="P165" s="443"/>
      <c r="Q165" s="445"/>
      <c r="R165" s="446"/>
      <c r="S165" s="446"/>
      <c r="T165" s="446"/>
      <c r="U165" s="446"/>
      <c r="V165" s="446"/>
      <c r="W165" s="446"/>
      <c r="X165" s="446"/>
      <c r="Y165" s="446"/>
      <c r="Z165" s="447"/>
    </row>
    <row r="166" spans="2:26" x14ac:dyDescent="0.25">
      <c r="B166" s="444" t="s">
        <v>151</v>
      </c>
      <c r="C166" s="442"/>
      <c r="D166" s="442"/>
      <c r="E166" s="442"/>
      <c r="F166" s="442"/>
      <c r="G166" s="443"/>
      <c r="H166" s="31"/>
      <c r="I166" s="444">
        <v>3</v>
      </c>
      <c r="J166" s="442"/>
      <c r="K166" s="442"/>
      <c r="L166" s="442"/>
      <c r="M166" s="442"/>
      <c r="N166" s="442"/>
      <c r="O166" s="442"/>
      <c r="P166" s="443"/>
      <c r="Q166" s="445"/>
      <c r="R166" s="446"/>
      <c r="S166" s="446"/>
      <c r="T166" s="446"/>
      <c r="U166" s="446"/>
      <c r="V166" s="446"/>
      <c r="W166" s="446"/>
      <c r="X166" s="446"/>
      <c r="Y166" s="446"/>
      <c r="Z166" s="447"/>
    </row>
    <row r="167" spans="2:26" x14ac:dyDescent="0.25">
      <c r="B167" s="444" t="s">
        <v>152</v>
      </c>
      <c r="C167" s="442"/>
      <c r="D167" s="442"/>
      <c r="E167" s="442"/>
      <c r="F167" s="442"/>
      <c r="G167" s="443"/>
      <c r="H167" s="31"/>
      <c r="I167" s="444">
        <v>4</v>
      </c>
      <c r="J167" s="442"/>
      <c r="K167" s="442"/>
      <c r="L167" s="442"/>
      <c r="M167" s="442"/>
      <c r="N167" s="442"/>
      <c r="O167" s="442"/>
      <c r="P167" s="443"/>
      <c r="Q167" s="445"/>
      <c r="R167" s="446"/>
      <c r="S167" s="446"/>
      <c r="T167" s="446"/>
      <c r="U167" s="446"/>
      <c r="V167" s="446"/>
      <c r="W167" s="446"/>
      <c r="X167" s="446"/>
      <c r="Y167" s="446"/>
      <c r="Z167" s="447"/>
    </row>
    <row r="168" spans="2:26" x14ac:dyDescent="0.25">
      <c r="B168" s="444">
        <v>5</v>
      </c>
      <c r="C168" s="442"/>
      <c r="D168" s="442"/>
      <c r="E168" s="442"/>
      <c r="F168" s="442"/>
      <c r="G168" s="443"/>
      <c r="H168" s="31"/>
      <c r="I168" s="444">
        <v>5</v>
      </c>
      <c r="J168" s="442"/>
      <c r="K168" s="442"/>
      <c r="L168" s="442"/>
      <c r="M168" s="442"/>
      <c r="N168" s="442"/>
      <c r="O168" s="442"/>
      <c r="P168" s="443"/>
      <c r="Q168" s="445"/>
      <c r="R168" s="446"/>
      <c r="S168" s="446"/>
      <c r="T168" s="446"/>
      <c r="U168" s="446"/>
      <c r="V168" s="446"/>
      <c r="W168" s="446"/>
      <c r="X168" s="446"/>
      <c r="Y168" s="446"/>
      <c r="Z168" s="447"/>
    </row>
    <row r="169" spans="2:26" x14ac:dyDescent="0.25">
      <c r="B169" s="454"/>
      <c r="C169" s="455"/>
      <c r="D169" s="455"/>
      <c r="E169" s="455"/>
      <c r="F169" s="455"/>
      <c r="G169" s="455"/>
      <c r="H169" s="455"/>
      <c r="I169" s="455"/>
      <c r="J169" s="455"/>
      <c r="K169" s="455"/>
      <c r="L169" s="455"/>
      <c r="M169" s="455"/>
      <c r="N169" s="455"/>
      <c r="O169" s="455"/>
      <c r="P169" s="455"/>
      <c r="Q169" s="455"/>
      <c r="R169" s="455"/>
      <c r="S169" s="455"/>
      <c r="T169" s="455"/>
      <c r="U169" s="455"/>
      <c r="V169" s="455"/>
      <c r="W169" s="455"/>
      <c r="X169" s="455"/>
      <c r="Y169" s="455"/>
      <c r="Z169" s="456"/>
    </row>
    <row r="170" spans="2:26" x14ac:dyDescent="0.25">
      <c r="B170" s="457" t="s">
        <v>41</v>
      </c>
      <c r="C170" s="59"/>
      <c r="D170" s="59"/>
      <c r="E170" s="59"/>
      <c r="F170" s="32" t="s">
        <v>42</v>
      </c>
      <c r="G170" s="440" t="s">
        <v>159</v>
      </c>
      <c r="H170" s="442"/>
      <c r="I170" s="442"/>
      <c r="J170" s="442"/>
      <c r="K170" s="442"/>
      <c r="L170" s="442"/>
      <c r="M170" s="442"/>
      <c r="N170" s="442"/>
      <c r="O170" s="442"/>
      <c r="P170" s="442"/>
      <c r="Q170" s="442"/>
      <c r="R170" s="442"/>
      <c r="S170" s="442"/>
      <c r="T170" s="442"/>
      <c r="U170" s="442"/>
      <c r="V170" s="442"/>
      <c r="W170" s="442"/>
      <c r="X170" s="442"/>
      <c r="Y170" s="442"/>
      <c r="Z170" s="443"/>
    </row>
    <row r="171" spans="2:26" x14ac:dyDescent="0.25">
      <c r="B171" s="458"/>
      <c r="C171" s="60"/>
      <c r="D171" s="60"/>
      <c r="E171" s="60"/>
      <c r="F171" s="32" t="s">
        <v>43</v>
      </c>
      <c r="G171" s="460" t="s">
        <v>160</v>
      </c>
      <c r="H171" s="461"/>
      <c r="I171" s="461"/>
      <c r="J171" s="461"/>
      <c r="K171" s="461"/>
      <c r="L171" s="461"/>
      <c r="M171" s="461"/>
      <c r="N171" s="461"/>
      <c r="O171" s="461"/>
      <c r="P171" s="461"/>
      <c r="Q171" s="461"/>
      <c r="R171" s="461"/>
      <c r="S171" s="461"/>
      <c r="T171" s="461"/>
      <c r="U171" s="461"/>
      <c r="V171" s="461"/>
      <c r="W171" s="461"/>
      <c r="X171" s="461"/>
      <c r="Y171" s="461"/>
      <c r="Z171" s="462"/>
    </row>
    <row r="172" spans="2:26" x14ac:dyDescent="0.25">
      <c r="B172" s="458"/>
      <c r="C172" s="60"/>
      <c r="D172" s="60"/>
      <c r="E172" s="60"/>
      <c r="F172" s="463" t="s">
        <v>44</v>
      </c>
      <c r="G172" s="465" t="s">
        <v>53</v>
      </c>
      <c r="H172" s="466"/>
      <c r="I172" s="466"/>
      <c r="J172" s="466"/>
      <c r="K172" s="466"/>
      <c r="L172" s="466"/>
      <c r="M172" s="466"/>
      <c r="N172" s="466"/>
      <c r="O172" s="466"/>
      <c r="P172" s="466"/>
      <c r="Q172" s="466"/>
      <c r="R172" s="466"/>
      <c r="S172" s="466"/>
      <c r="T172" s="466"/>
      <c r="U172" s="466"/>
      <c r="V172" s="466"/>
      <c r="W172" s="466"/>
      <c r="X172" s="466"/>
      <c r="Y172" s="466"/>
      <c r="Z172" s="467"/>
    </row>
    <row r="173" spans="2:26" x14ac:dyDescent="0.25">
      <c r="B173" s="459"/>
      <c r="C173" s="61"/>
      <c r="D173" s="61"/>
      <c r="E173" s="61"/>
      <c r="F173" s="464"/>
      <c r="G173" s="468"/>
      <c r="H173" s="469"/>
      <c r="I173" s="469"/>
      <c r="J173" s="469"/>
      <c r="K173" s="469"/>
      <c r="L173" s="469"/>
      <c r="M173" s="469"/>
      <c r="N173" s="469"/>
      <c r="O173" s="469"/>
      <c r="P173" s="469"/>
      <c r="Q173" s="469"/>
      <c r="R173" s="469"/>
      <c r="S173" s="469"/>
      <c r="T173" s="469"/>
      <c r="U173" s="469"/>
      <c r="V173" s="469"/>
      <c r="W173" s="469"/>
      <c r="X173" s="469"/>
      <c r="Y173" s="469"/>
      <c r="Z173" s="470"/>
    </row>
    <row r="174" spans="2:26" x14ac:dyDescent="0.25">
      <c r="B174" s="454"/>
      <c r="C174" s="455"/>
      <c r="D174" s="455"/>
      <c r="E174" s="455"/>
      <c r="F174" s="455"/>
      <c r="G174" s="455"/>
      <c r="H174" s="455"/>
      <c r="I174" s="455"/>
      <c r="J174" s="455"/>
      <c r="K174" s="455"/>
      <c r="L174" s="455"/>
      <c r="M174" s="455"/>
      <c r="N174" s="455"/>
      <c r="O174" s="455"/>
      <c r="P174" s="455"/>
      <c r="Q174" s="455"/>
      <c r="R174" s="455"/>
      <c r="S174" s="455"/>
      <c r="T174" s="455"/>
      <c r="U174" s="455"/>
      <c r="V174" s="455"/>
      <c r="W174" s="455"/>
      <c r="X174" s="455"/>
      <c r="Y174" s="455"/>
      <c r="Z174" s="456"/>
    </row>
    <row r="175" spans="2:26" ht="12" customHeight="1" x14ac:dyDescent="0.25"/>
    <row r="176" spans="2:26" ht="12" customHeight="1" x14ac:dyDescent="0.25">
      <c r="B176" s="33" t="s">
        <v>45</v>
      </c>
      <c r="C176" s="33"/>
      <c r="D176" s="33"/>
      <c r="E176" s="33"/>
    </row>
    <row r="177" spans="2:27" ht="12" customHeight="1" x14ac:dyDescent="0.25"/>
    <row r="178" spans="2:27" s="36" customFormat="1" ht="13.5" customHeight="1" x14ac:dyDescent="0.2">
      <c r="B178" s="35" t="s">
        <v>46</v>
      </c>
      <c r="C178" s="35"/>
      <c r="D178" s="35"/>
      <c r="E178" s="35"/>
      <c r="F178" s="35">
        <v>1000</v>
      </c>
      <c r="G178" s="35">
        <v>2000</v>
      </c>
      <c r="H178" s="35">
        <v>3000</v>
      </c>
      <c r="I178" s="35">
        <v>4000</v>
      </c>
      <c r="J178" s="476">
        <v>5000</v>
      </c>
      <c r="K178" s="476"/>
      <c r="L178" s="476"/>
      <c r="M178" s="476">
        <v>6000</v>
      </c>
      <c r="N178" s="476"/>
      <c r="O178" s="473"/>
      <c r="P178" s="473"/>
      <c r="Q178" s="473">
        <v>8000</v>
      </c>
      <c r="R178" s="474"/>
      <c r="S178" s="474"/>
      <c r="T178" s="475"/>
      <c r="U178" s="81"/>
      <c r="V178" s="471" t="s">
        <v>26</v>
      </c>
      <c r="W178" s="472"/>
      <c r="X178" s="472"/>
      <c r="Y178" s="472"/>
    </row>
    <row r="179" spans="2:27" s="36" customFormat="1" ht="13.5" customHeight="1" x14ac:dyDescent="0.2">
      <c r="B179" s="37">
        <v>1</v>
      </c>
      <c r="C179" s="37" t="s">
        <v>238</v>
      </c>
      <c r="D179" s="37"/>
      <c r="E179" s="37"/>
      <c r="F179" s="39">
        <v>586243</v>
      </c>
      <c r="G179" s="39">
        <v>144021.23000000001</v>
      </c>
      <c r="H179" s="39">
        <v>31702.19</v>
      </c>
      <c r="I179" s="39">
        <v>0</v>
      </c>
      <c r="J179" s="259">
        <v>14997</v>
      </c>
      <c r="K179" s="260"/>
      <c r="L179" s="261"/>
      <c r="M179" s="259">
        <v>0</v>
      </c>
      <c r="N179" s="260"/>
      <c r="O179" s="260"/>
      <c r="P179" s="260"/>
      <c r="Q179" s="259">
        <v>0</v>
      </c>
      <c r="R179" s="260"/>
      <c r="S179" s="260"/>
      <c r="T179" s="261"/>
      <c r="U179" s="82"/>
      <c r="V179" s="255">
        <f>+F179+G179+H179+I179+J179+M179+Q179</f>
        <v>776963.41999999993</v>
      </c>
      <c r="W179" s="256"/>
      <c r="X179" s="256"/>
      <c r="Y179" s="256"/>
      <c r="Z179" s="40"/>
      <c r="AA179" s="41"/>
    </row>
    <row r="180" spans="2:27" s="36" customFormat="1" ht="13.5" customHeight="1" x14ac:dyDescent="0.2">
      <c r="B180" s="42">
        <v>2</v>
      </c>
      <c r="C180" s="42" t="s">
        <v>53</v>
      </c>
      <c r="D180" s="42"/>
      <c r="E180" s="42"/>
      <c r="F180" s="39"/>
      <c r="G180" s="39">
        <v>2307879.02</v>
      </c>
      <c r="H180" s="39">
        <v>3044466.1</v>
      </c>
      <c r="I180" s="39"/>
      <c r="J180" s="259">
        <f>20000+13492.03</f>
        <v>33492.03</v>
      </c>
      <c r="K180" s="260"/>
      <c r="L180" s="261"/>
      <c r="M180" s="259">
        <f>793874.23+3879276.28+982249.62+807699.25+73975.3+82655.34+458688.92+87478.48+27709.33+43147.39+45126.63+27709.33+44643.99+105562.56+199822.82+1700000+96680.2+122849.56+69847.08+89208.63+596654.12+185598.83+188473.02+91455.85+153325.08+74710.25+71521.89+78094.16+50668.5+49480.96+37605.53+297772.89+473342.5+1306953.97</f>
        <v>13393862.49</v>
      </c>
      <c r="N180" s="260"/>
      <c r="O180" s="260"/>
      <c r="P180" s="260"/>
      <c r="Q180" s="259"/>
      <c r="R180" s="260"/>
      <c r="S180" s="260"/>
      <c r="T180" s="261"/>
      <c r="U180" s="82"/>
      <c r="V180" s="255">
        <f>+F180+G180+H180+I180+J180+M180+Q180</f>
        <v>18779699.640000001</v>
      </c>
      <c r="W180" s="256"/>
      <c r="X180" s="256"/>
      <c r="Y180" s="256"/>
      <c r="Z180" s="41"/>
      <c r="AA180" s="41"/>
    </row>
    <row r="181" spans="2:27" s="36" customFormat="1" ht="13.5" customHeight="1" x14ac:dyDescent="0.2">
      <c r="B181" s="42">
        <v>3</v>
      </c>
      <c r="C181" s="42" t="s">
        <v>261</v>
      </c>
      <c r="D181" s="42"/>
      <c r="E181" s="42"/>
      <c r="F181" s="43"/>
      <c r="G181" s="43"/>
      <c r="H181" s="43"/>
      <c r="I181" s="43"/>
      <c r="J181" s="348"/>
      <c r="K181" s="349"/>
      <c r="L181" s="350"/>
      <c r="M181" s="348"/>
      <c r="N181" s="349"/>
      <c r="O181" s="349"/>
      <c r="P181" s="349"/>
      <c r="Q181" s="348"/>
      <c r="R181" s="349"/>
      <c r="S181" s="349"/>
      <c r="T181" s="350"/>
      <c r="U181" s="83"/>
      <c r="V181" s="255">
        <f>+F181+G181+H181+I181+J181+M181+Q181</f>
        <v>0</v>
      </c>
      <c r="W181" s="256"/>
      <c r="X181" s="256"/>
      <c r="Y181" s="256"/>
    </row>
    <row r="182" spans="2:27" s="36" customFormat="1" ht="13.5" customHeight="1" x14ac:dyDescent="0.2">
      <c r="B182" s="42">
        <v>4</v>
      </c>
      <c r="C182" s="42"/>
      <c r="D182" s="42"/>
      <c r="E182" s="42"/>
      <c r="F182" s="43"/>
      <c r="G182" s="43"/>
      <c r="H182" s="43"/>
      <c r="I182" s="43"/>
      <c r="J182" s="348"/>
      <c r="K182" s="349"/>
      <c r="L182" s="350"/>
      <c r="M182" s="348"/>
      <c r="N182" s="349"/>
      <c r="O182" s="349"/>
      <c r="P182" s="349"/>
      <c r="Q182" s="348"/>
      <c r="R182" s="349"/>
      <c r="S182" s="349"/>
      <c r="T182" s="350"/>
      <c r="U182" s="83"/>
      <c r="V182" s="480"/>
      <c r="W182" s="481"/>
      <c r="X182" s="481"/>
      <c r="Y182" s="481"/>
    </row>
    <row r="183" spans="2:27" s="36" customFormat="1" ht="13.5" customHeight="1" x14ac:dyDescent="0.2">
      <c r="B183" s="42">
        <v>5</v>
      </c>
      <c r="C183" s="42"/>
      <c r="D183" s="42"/>
      <c r="E183" s="42"/>
      <c r="F183" s="43"/>
      <c r="G183" s="43"/>
      <c r="H183" s="43"/>
      <c r="I183" s="43"/>
      <c r="J183" s="348"/>
      <c r="K183" s="349"/>
      <c r="L183" s="350"/>
      <c r="M183" s="348"/>
      <c r="N183" s="349"/>
      <c r="O183" s="349"/>
      <c r="P183" s="349"/>
      <c r="Q183" s="348"/>
      <c r="R183" s="349"/>
      <c r="S183" s="349"/>
      <c r="T183" s="350"/>
      <c r="U183" s="83"/>
      <c r="V183" s="480"/>
      <c r="W183" s="481"/>
      <c r="X183" s="481"/>
      <c r="Y183" s="481"/>
    </row>
    <row r="184" spans="2:27" s="36" customFormat="1" ht="13.5" customHeight="1" x14ac:dyDescent="0.2">
      <c r="B184" s="42">
        <v>6</v>
      </c>
      <c r="C184" s="42"/>
      <c r="D184" s="42"/>
      <c r="E184" s="42"/>
      <c r="F184" s="44"/>
      <c r="G184" s="44"/>
      <c r="H184" s="44"/>
      <c r="I184" s="44"/>
      <c r="J184" s="473"/>
      <c r="K184" s="474"/>
      <c r="L184" s="475"/>
      <c r="M184" s="473"/>
      <c r="N184" s="474"/>
      <c r="O184" s="474"/>
      <c r="P184" s="474"/>
      <c r="Q184" s="473"/>
      <c r="R184" s="474"/>
      <c r="S184" s="474"/>
      <c r="T184" s="475"/>
      <c r="U184" s="81"/>
      <c r="V184" s="476"/>
      <c r="W184" s="472"/>
      <c r="X184" s="472"/>
      <c r="Y184" s="472"/>
    </row>
    <row r="185" spans="2:27" s="36" customFormat="1" ht="13.5" customHeight="1" x14ac:dyDescent="0.2">
      <c r="B185" s="37" t="s">
        <v>26</v>
      </c>
      <c r="C185" s="37"/>
      <c r="D185" s="37"/>
      <c r="E185" s="37"/>
      <c r="F185" s="150">
        <f>+F179+F180+F181</f>
        <v>586243</v>
      </c>
      <c r="G185" s="150">
        <f t="shared" ref="G185:I185" si="2">+G179+G180+G181</f>
        <v>2451900.25</v>
      </c>
      <c r="H185" s="150">
        <f t="shared" si="2"/>
        <v>3076168.29</v>
      </c>
      <c r="I185" s="150">
        <f t="shared" si="2"/>
        <v>0</v>
      </c>
      <c r="J185" s="348">
        <f>+J179+J180+J181</f>
        <v>48489.03</v>
      </c>
      <c r="K185" s="474"/>
      <c r="L185" s="475"/>
      <c r="M185" s="477">
        <v>0</v>
      </c>
      <c r="N185" s="478"/>
      <c r="O185" s="478"/>
      <c r="P185" s="479"/>
      <c r="Q185" s="348">
        <f>+Q179+Q180+Q181</f>
        <v>0</v>
      </c>
      <c r="R185" s="474"/>
      <c r="S185" s="474"/>
      <c r="T185" s="475"/>
      <c r="U185" s="81"/>
      <c r="V185" s="480">
        <f>+V179+V180+V181</f>
        <v>19556663.060000002</v>
      </c>
      <c r="W185" s="472"/>
      <c r="X185" s="472"/>
      <c r="Y185" s="472"/>
    </row>
    <row r="186" spans="2:27" s="36" customFormat="1" ht="13.5" customHeight="1" x14ac:dyDescent="0.2"/>
    <row r="187" spans="2:27" s="36" customFormat="1" ht="13.5" customHeight="1" x14ac:dyDescent="0.2">
      <c r="B187" s="36" t="s">
        <v>47</v>
      </c>
    </row>
    <row r="188" spans="2:27" s="36" customFormat="1" ht="13.5" customHeight="1" x14ac:dyDescent="0.2">
      <c r="B188" s="36" t="s">
        <v>48</v>
      </c>
    </row>
    <row r="203" spans="7:7" x14ac:dyDescent="0.25">
      <c r="G203" s="99"/>
    </row>
  </sheetData>
  <mergeCells count="518">
    <mergeCell ref="Z46:Z47"/>
    <mergeCell ref="Z59:Z60"/>
    <mergeCell ref="Z72:Z73"/>
    <mergeCell ref="Z85:Z86"/>
    <mergeCell ref="Z100:Z101"/>
    <mergeCell ref="Z115:Z116"/>
    <mergeCell ref="Q158:V158"/>
    <mergeCell ref="W158:Z158"/>
    <mergeCell ref="Q159:V159"/>
    <mergeCell ref="W159:Z159"/>
    <mergeCell ref="W46:W47"/>
    <mergeCell ref="T48:V49"/>
    <mergeCell ref="W48:Y49"/>
    <mergeCell ref="W57:W58"/>
    <mergeCell ref="Z57:Z58"/>
    <mergeCell ref="Z48:Z49"/>
    <mergeCell ref="T50:V51"/>
    <mergeCell ref="W50:Y51"/>
    <mergeCell ref="Z50:Z51"/>
    <mergeCell ref="T59:T60"/>
    <mergeCell ref="W59:W60"/>
    <mergeCell ref="B52:Z52"/>
    <mergeCell ref="B53:Z53"/>
    <mergeCell ref="B54:K54"/>
    <mergeCell ref="Q160:V160"/>
    <mergeCell ref="W160:Z160"/>
    <mergeCell ref="B4:Z4"/>
    <mergeCell ref="B5:Z5"/>
    <mergeCell ref="B149:G149"/>
    <mergeCell ref="B155:G155"/>
    <mergeCell ref="H151:P151"/>
    <mergeCell ref="H152:P152"/>
    <mergeCell ref="H153:P153"/>
    <mergeCell ref="H155:P155"/>
    <mergeCell ref="Q144:V144"/>
    <mergeCell ref="W144:Z144"/>
    <mergeCell ref="Q149:V149"/>
    <mergeCell ref="Q150:V150"/>
    <mergeCell ref="Q151:V151"/>
    <mergeCell ref="Q152:V152"/>
    <mergeCell ref="Q153:V153"/>
    <mergeCell ref="Q154:V154"/>
    <mergeCell ref="F10:Z12"/>
    <mergeCell ref="B30:F30"/>
    <mergeCell ref="I30:K30"/>
    <mergeCell ref="L30:Z30"/>
    <mergeCell ref="B31:Z31"/>
    <mergeCell ref="B32:Z32"/>
    <mergeCell ref="B33:B35"/>
    <mergeCell ref="C33:Z35"/>
    <mergeCell ref="B26:F26"/>
    <mergeCell ref="J26:K26"/>
    <mergeCell ref="L26:N26"/>
    <mergeCell ref="P26:S26"/>
    <mergeCell ref="B27:Z27"/>
    <mergeCell ref="B28:F28"/>
    <mergeCell ref="G28:Z28"/>
    <mergeCell ref="B1:Z1"/>
    <mergeCell ref="B2:Z2"/>
    <mergeCell ref="B3:Z3"/>
    <mergeCell ref="B22:Z22"/>
    <mergeCell ref="B23:F23"/>
    <mergeCell ref="G23:Z23"/>
    <mergeCell ref="B24:F24"/>
    <mergeCell ref="G24:Z24"/>
    <mergeCell ref="B25:F25"/>
    <mergeCell ref="G25:Z25"/>
    <mergeCell ref="B13:B16"/>
    <mergeCell ref="F13:Z16"/>
    <mergeCell ref="B17:B18"/>
    <mergeCell ref="F17:Z18"/>
    <mergeCell ref="F19:Z19"/>
    <mergeCell ref="B20:B21"/>
    <mergeCell ref="F20:I21"/>
    <mergeCell ref="J20:P21"/>
    <mergeCell ref="Q20:Z21"/>
    <mergeCell ref="B6:Z6"/>
    <mergeCell ref="B7:Z7"/>
    <mergeCell ref="B8:Z8"/>
    <mergeCell ref="B9:Z9"/>
    <mergeCell ref="B10:B12"/>
    <mergeCell ref="B36:Z36"/>
    <mergeCell ref="B37:B39"/>
    <mergeCell ref="C37:Z39"/>
    <mergeCell ref="B40:Z40"/>
    <mergeCell ref="B41:K41"/>
    <mergeCell ref="L41:M43"/>
    <mergeCell ref="N41:P42"/>
    <mergeCell ref="Q41:S42"/>
    <mergeCell ref="T41:V42"/>
    <mergeCell ref="W41:Y42"/>
    <mergeCell ref="B44:C45"/>
    <mergeCell ref="F44:G47"/>
    <mergeCell ref="H44:H45"/>
    <mergeCell ref="J44:K44"/>
    <mergeCell ref="L44:M45"/>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J46:K46"/>
    <mergeCell ref="L46:M47"/>
    <mergeCell ref="N46:N47"/>
    <mergeCell ref="Q46:Q47"/>
    <mergeCell ref="T46:T47"/>
    <mergeCell ref="B47:C47"/>
    <mergeCell ref="J47:K47"/>
    <mergeCell ref="B48:C49"/>
    <mergeCell ref="F48:G51"/>
    <mergeCell ref="H48:H49"/>
    <mergeCell ref="I48:K49"/>
    <mergeCell ref="L48:M49"/>
    <mergeCell ref="N48:P49"/>
    <mergeCell ref="Q48:S49"/>
    <mergeCell ref="E49:E51"/>
    <mergeCell ref="H50:H51"/>
    <mergeCell ref="L50:M51"/>
    <mergeCell ref="N50:P51"/>
    <mergeCell ref="Q50:S51"/>
    <mergeCell ref="W54:Y55"/>
    <mergeCell ref="Z54:Z56"/>
    <mergeCell ref="B55:C56"/>
    <mergeCell ref="D55:E56"/>
    <mergeCell ref="F55:G56"/>
    <mergeCell ref="H55:H56"/>
    <mergeCell ref="I55:K56"/>
    <mergeCell ref="Q57:Q58"/>
    <mergeCell ref="T57:T58"/>
    <mergeCell ref="L54:M56"/>
    <mergeCell ref="N54:P55"/>
    <mergeCell ref="Q54:S55"/>
    <mergeCell ref="T54:V55"/>
    <mergeCell ref="B57:C58"/>
    <mergeCell ref="F57:G60"/>
    <mergeCell ref="H57:H58"/>
    <mergeCell ref="J57:K57"/>
    <mergeCell ref="L57:M58"/>
    <mergeCell ref="N57:N58"/>
    <mergeCell ref="B60:C60"/>
    <mergeCell ref="J60:K60"/>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T61:V62"/>
    <mergeCell ref="W61:Y62"/>
    <mergeCell ref="Z61:Z62"/>
    <mergeCell ref="E62:E64"/>
    <mergeCell ref="H63:H64"/>
    <mergeCell ref="L63:M64"/>
    <mergeCell ref="N63:P64"/>
    <mergeCell ref="Q63:S64"/>
    <mergeCell ref="T63:V64"/>
    <mergeCell ref="W63:Y64"/>
    <mergeCell ref="Z63:Z64"/>
    <mergeCell ref="B67:K67"/>
    <mergeCell ref="L67:M69"/>
    <mergeCell ref="N67:P68"/>
    <mergeCell ref="Q67:S68"/>
    <mergeCell ref="T67:V68"/>
    <mergeCell ref="W67:Y68"/>
    <mergeCell ref="Z67:Z69"/>
    <mergeCell ref="T70:T71"/>
    <mergeCell ref="W70:W71"/>
    <mergeCell ref="Z70:Z71"/>
    <mergeCell ref="B68:C69"/>
    <mergeCell ref="D68:E69"/>
    <mergeCell ref="F68:G69"/>
    <mergeCell ref="H68:H69"/>
    <mergeCell ref="I68:K69"/>
    <mergeCell ref="B70:C71"/>
    <mergeCell ref="F70:G73"/>
    <mergeCell ref="H70:H71"/>
    <mergeCell ref="J70:K70"/>
    <mergeCell ref="E71:E73"/>
    <mergeCell ref="J71:K71"/>
    <mergeCell ref="H72:H73"/>
    <mergeCell ref="J72:K72"/>
    <mergeCell ref="L72:M73"/>
    <mergeCell ref="N72:N73"/>
    <mergeCell ref="Q72:Q73"/>
    <mergeCell ref="L70:M71"/>
    <mergeCell ref="N70:N71"/>
    <mergeCell ref="Q70:Q71"/>
    <mergeCell ref="T72:T73"/>
    <mergeCell ref="W72:W73"/>
    <mergeCell ref="B73:C73"/>
    <mergeCell ref="J73:K73"/>
    <mergeCell ref="B74:C75"/>
    <mergeCell ref="F74:G77"/>
    <mergeCell ref="H74:H75"/>
    <mergeCell ref="I74:K75"/>
    <mergeCell ref="L74:M75"/>
    <mergeCell ref="N74:P75"/>
    <mergeCell ref="Q74:S75"/>
    <mergeCell ref="T74:V75"/>
    <mergeCell ref="W74:Y75"/>
    <mergeCell ref="Z74:Z75"/>
    <mergeCell ref="E75:E77"/>
    <mergeCell ref="H76:H77"/>
    <mergeCell ref="L76:M77"/>
    <mergeCell ref="N76:P77"/>
    <mergeCell ref="Q76:S77"/>
    <mergeCell ref="T76:V77"/>
    <mergeCell ref="B83:C84"/>
    <mergeCell ref="F83:G86"/>
    <mergeCell ref="H83:H84"/>
    <mergeCell ref="J83:K83"/>
    <mergeCell ref="E84:E86"/>
    <mergeCell ref="J84:K84"/>
    <mergeCell ref="W76:Y77"/>
    <mergeCell ref="Z76:Z77"/>
    <mergeCell ref="B80:K80"/>
    <mergeCell ref="L80:M82"/>
    <mergeCell ref="N80:P81"/>
    <mergeCell ref="Q80:S81"/>
    <mergeCell ref="T80:V81"/>
    <mergeCell ref="W80:Y81"/>
    <mergeCell ref="Z80:Z82"/>
    <mergeCell ref="B81:C82"/>
    <mergeCell ref="L83:M84"/>
    <mergeCell ref="N83:N84"/>
    <mergeCell ref="Q83:Q84"/>
    <mergeCell ref="T83:T84"/>
    <mergeCell ref="W83:W84"/>
    <mergeCell ref="Z83:Z84"/>
    <mergeCell ref="D81:E82"/>
    <mergeCell ref="F81:G82"/>
    <mergeCell ref="H81:H82"/>
    <mergeCell ref="I81:K82"/>
    <mergeCell ref="W85:W86"/>
    <mergeCell ref="B86:C86"/>
    <mergeCell ref="J86:K86"/>
    <mergeCell ref="B87:C88"/>
    <mergeCell ref="F87:G90"/>
    <mergeCell ref="H87:H88"/>
    <mergeCell ref="I87:K88"/>
    <mergeCell ref="L87:M88"/>
    <mergeCell ref="N87:P88"/>
    <mergeCell ref="Q87:S88"/>
    <mergeCell ref="H85:H86"/>
    <mergeCell ref="J85:K85"/>
    <mergeCell ref="L85:M86"/>
    <mergeCell ref="N85:N86"/>
    <mergeCell ref="Q85:Q86"/>
    <mergeCell ref="T85:T86"/>
    <mergeCell ref="T87:V88"/>
    <mergeCell ref="W87:Y88"/>
    <mergeCell ref="Z87:Z88"/>
    <mergeCell ref="E88:E90"/>
    <mergeCell ref="H89:H90"/>
    <mergeCell ref="L89:M90"/>
    <mergeCell ref="N89:P90"/>
    <mergeCell ref="Q89:S90"/>
    <mergeCell ref="T89:V90"/>
    <mergeCell ref="W89:Y90"/>
    <mergeCell ref="Z89:Z90"/>
    <mergeCell ref="B95:K95"/>
    <mergeCell ref="L95:M97"/>
    <mergeCell ref="N95:P96"/>
    <mergeCell ref="Q95:S96"/>
    <mergeCell ref="T95:V96"/>
    <mergeCell ref="W95:Y96"/>
    <mergeCell ref="Z95:Z97"/>
    <mergeCell ref="B96:C97"/>
    <mergeCell ref="D96:E97"/>
    <mergeCell ref="Z98:Z99"/>
    <mergeCell ref="F96:G97"/>
    <mergeCell ref="H96:H97"/>
    <mergeCell ref="I96:K97"/>
    <mergeCell ref="B98:C99"/>
    <mergeCell ref="F98:G101"/>
    <mergeCell ref="H98:H99"/>
    <mergeCell ref="J98:K98"/>
    <mergeCell ref="E99:E101"/>
    <mergeCell ref="J99:K99"/>
    <mergeCell ref="H100:H101"/>
    <mergeCell ref="L100:M101"/>
    <mergeCell ref="N100:N101"/>
    <mergeCell ref="Q100:Q101"/>
    <mergeCell ref="T100:T101"/>
    <mergeCell ref="W100:W101"/>
    <mergeCell ref="L98:M99"/>
    <mergeCell ref="N98:N99"/>
    <mergeCell ref="Q98:Q99"/>
    <mergeCell ref="T98:T99"/>
    <mergeCell ref="W98:W99"/>
    <mergeCell ref="B101:C101"/>
    <mergeCell ref="J101:K101"/>
    <mergeCell ref="B102:C103"/>
    <mergeCell ref="F102:G105"/>
    <mergeCell ref="H102:H103"/>
    <mergeCell ref="I102:K103"/>
    <mergeCell ref="E103:E105"/>
    <mergeCell ref="H104:H105"/>
    <mergeCell ref="J100:K100"/>
    <mergeCell ref="L104:M105"/>
    <mergeCell ref="N104:P105"/>
    <mergeCell ref="Q104:S105"/>
    <mergeCell ref="T104:V105"/>
    <mergeCell ref="W104:Y105"/>
    <mergeCell ref="Z104:Z105"/>
    <mergeCell ref="L102:M103"/>
    <mergeCell ref="N102:P103"/>
    <mergeCell ref="Q102:S103"/>
    <mergeCell ref="T102:V103"/>
    <mergeCell ref="W102:Y103"/>
    <mergeCell ref="Z102:Z103"/>
    <mergeCell ref="B113:C114"/>
    <mergeCell ref="F113:G116"/>
    <mergeCell ref="H113:H114"/>
    <mergeCell ref="J113:K113"/>
    <mergeCell ref="L113:M114"/>
    <mergeCell ref="N113:N114"/>
    <mergeCell ref="Z110:Z112"/>
    <mergeCell ref="B111:C112"/>
    <mergeCell ref="D111:E112"/>
    <mergeCell ref="F111:G112"/>
    <mergeCell ref="H111:H112"/>
    <mergeCell ref="I111:K112"/>
    <mergeCell ref="B110:K110"/>
    <mergeCell ref="L110:M112"/>
    <mergeCell ref="N110:P111"/>
    <mergeCell ref="Q110:S111"/>
    <mergeCell ref="T110:V111"/>
    <mergeCell ref="W110:Y111"/>
    <mergeCell ref="Q113:Q114"/>
    <mergeCell ref="T113:T114"/>
    <mergeCell ref="W113:W114"/>
    <mergeCell ref="Z113:Z114"/>
    <mergeCell ref="E114:E116"/>
    <mergeCell ref="J114:K114"/>
    <mergeCell ref="H115:H116"/>
    <mergeCell ref="J115:K115"/>
    <mergeCell ref="L115:M116"/>
    <mergeCell ref="N115:N116"/>
    <mergeCell ref="Q115:Q116"/>
    <mergeCell ref="T115:T116"/>
    <mergeCell ref="W115:W116"/>
    <mergeCell ref="B116:C116"/>
    <mergeCell ref="J116:K116"/>
    <mergeCell ref="B117:C118"/>
    <mergeCell ref="F117:G120"/>
    <mergeCell ref="H117:H118"/>
    <mergeCell ref="I117:K118"/>
    <mergeCell ref="L117:M118"/>
    <mergeCell ref="N117:P118"/>
    <mergeCell ref="Q117:S118"/>
    <mergeCell ref="T117:V118"/>
    <mergeCell ref="W117:Y118"/>
    <mergeCell ref="Z117:Z118"/>
    <mergeCell ref="E118:E120"/>
    <mergeCell ref="H119:H120"/>
    <mergeCell ref="L119:M120"/>
    <mergeCell ref="N119:P120"/>
    <mergeCell ref="Q119:S120"/>
    <mergeCell ref="T119:V120"/>
    <mergeCell ref="W119:Y120"/>
    <mergeCell ref="Z119:Z120"/>
    <mergeCell ref="B127:Z127"/>
    <mergeCell ref="B128:Z128"/>
    <mergeCell ref="B129:G129"/>
    <mergeCell ref="H129:P129"/>
    <mergeCell ref="Q129:V129"/>
    <mergeCell ref="W129:Z129"/>
    <mergeCell ref="H133:P133"/>
    <mergeCell ref="Q133:V133"/>
    <mergeCell ref="W133:Z133"/>
    <mergeCell ref="H134:P134"/>
    <mergeCell ref="Q134:V134"/>
    <mergeCell ref="W134:Z134"/>
    <mergeCell ref="B130:G135"/>
    <mergeCell ref="H130:P130"/>
    <mergeCell ref="Q130:V130"/>
    <mergeCell ref="W130:Z130"/>
    <mergeCell ref="H131:P131"/>
    <mergeCell ref="Q131:V131"/>
    <mergeCell ref="W131:Z131"/>
    <mergeCell ref="H132:P132"/>
    <mergeCell ref="Q132:V132"/>
    <mergeCell ref="W132:Z132"/>
    <mergeCell ref="H135:P135"/>
    <mergeCell ref="Q135:V135"/>
    <mergeCell ref="W135:Z135"/>
    <mergeCell ref="B136:G141"/>
    <mergeCell ref="H136:P136"/>
    <mergeCell ref="Q136:V136"/>
    <mergeCell ref="W136:Z136"/>
    <mergeCell ref="H137:P137"/>
    <mergeCell ref="Q137:V137"/>
    <mergeCell ref="W137:Z137"/>
    <mergeCell ref="H140:P140"/>
    <mergeCell ref="Q140:V140"/>
    <mergeCell ref="W140:Z140"/>
    <mergeCell ref="H141:P141"/>
    <mergeCell ref="Q141:V141"/>
    <mergeCell ref="W141:Z141"/>
    <mergeCell ref="H138:P138"/>
    <mergeCell ref="Q138:V138"/>
    <mergeCell ref="W138:Z138"/>
    <mergeCell ref="H139:P139"/>
    <mergeCell ref="Q139:V139"/>
    <mergeCell ref="W139:Z139"/>
    <mergeCell ref="B142:G148"/>
    <mergeCell ref="H142:P142"/>
    <mergeCell ref="Q142:V142"/>
    <mergeCell ref="W142:Z142"/>
    <mergeCell ref="H143:P143"/>
    <mergeCell ref="Q143:V143"/>
    <mergeCell ref="W143:Z143"/>
    <mergeCell ref="H145:P145"/>
    <mergeCell ref="Q145:V145"/>
    <mergeCell ref="W145:Z145"/>
    <mergeCell ref="H148:P148"/>
    <mergeCell ref="Q148:V148"/>
    <mergeCell ref="W148:Z148"/>
    <mergeCell ref="I161:P161"/>
    <mergeCell ref="Q161:V161"/>
    <mergeCell ref="W161:Z161"/>
    <mergeCell ref="H146:P146"/>
    <mergeCell ref="Q146:V146"/>
    <mergeCell ref="W146:Z146"/>
    <mergeCell ref="H147:P147"/>
    <mergeCell ref="Q147:V147"/>
    <mergeCell ref="W147:Z147"/>
    <mergeCell ref="H157:P157"/>
    <mergeCell ref="H156:P156"/>
    <mergeCell ref="H158:P158"/>
    <mergeCell ref="W153:Z153"/>
    <mergeCell ref="Q155:V155"/>
    <mergeCell ref="W155:Z155"/>
    <mergeCell ref="Q156:V156"/>
    <mergeCell ref="W156:Z156"/>
    <mergeCell ref="Q157:V157"/>
    <mergeCell ref="W157:Z157"/>
    <mergeCell ref="W149:Z149"/>
    <mergeCell ref="W150:Z150"/>
    <mergeCell ref="W151:Z151"/>
    <mergeCell ref="W152:Z152"/>
    <mergeCell ref="W154:Z154"/>
    <mergeCell ref="B165:G165"/>
    <mergeCell ref="I165:P165"/>
    <mergeCell ref="Q165:Z165"/>
    <mergeCell ref="B166:G166"/>
    <mergeCell ref="I166:P166"/>
    <mergeCell ref="Q166:Z166"/>
    <mergeCell ref="B162:Z162"/>
    <mergeCell ref="B163:G163"/>
    <mergeCell ref="I163:P163"/>
    <mergeCell ref="Q163:Z163"/>
    <mergeCell ref="B164:G164"/>
    <mergeCell ref="I164:P164"/>
    <mergeCell ref="Q164:Z164"/>
    <mergeCell ref="B169:Z169"/>
    <mergeCell ref="B170:B173"/>
    <mergeCell ref="G170:Z170"/>
    <mergeCell ref="G171:Z171"/>
    <mergeCell ref="F172:F173"/>
    <mergeCell ref="G172:Z173"/>
    <mergeCell ref="B167:G167"/>
    <mergeCell ref="I167:P167"/>
    <mergeCell ref="Q167:Z167"/>
    <mergeCell ref="B168:G168"/>
    <mergeCell ref="I168:P168"/>
    <mergeCell ref="Q168:Z168"/>
    <mergeCell ref="J180:L180"/>
    <mergeCell ref="M180:P180"/>
    <mergeCell ref="Q180:T180"/>
    <mergeCell ref="V180:Y180"/>
    <mergeCell ref="J181:L181"/>
    <mergeCell ref="M181:P181"/>
    <mergeCell ref="Q181:T181"/>
    <mergeCell ref="V181:Y181"/>
    <mergeCell ref="B174:Z174"/>
    <mergeCell ref="J178:L178"/>
    <mergeCell ref="M178:P178"/>
    <mergeCell ref="Q178:T178"/>
    <mergeCell ref="V178:Y178"/>
    <mergeCell ref="J179:L179"/>
    <mergeCell ref="M179:P179"/>
    <mergeCell ref="Q179:T179"/>
    <mergeCell ref="V179:Y179"/>
    <mergeCell ref="J184:L184"/>
    <mergeCell ref="M184:P184"/>
    <mergeCell ref="Q184:T184"/>
    <mergeCell ref="V184:Y184"/>
    <mergeCell ref="J185:L185"/>
    <mergeCell ref="M185:P185"/>
    <mergeCell ref="Q185:T185"/>
    <mergeCell ref="V185:Y185"/>
    <mergeCell ref="J182:L182"/>
    <mergeCell ref="M182:P182"/>
    <mergeCell ref="Q182:T182"/>
    <mergeCell ref="V182:Y182"/>
    <mergeCell ref="J183:L183"/>
    <mergeCell ref="M183:P183"/>
    <mergeCell ref="Q183:T183"/>
    <mergeCell ref="V183:Y183"/>
  </mergeCells>
  <pageMargins left="0.7" right="0.7" top="0.75" bottom="0.75" header="0.3" footer="0.3"/>
  <pageSetup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4"/>
  <sheetViews>
    <sheetView showGridLines="0" zoomScale="70" zoomScaleNormal="70" zoomScalePageLayoutView="70" workbookViewId="0">
      <selection activeCell="R69" sqref="R69"/>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4.2851562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 min="28" max="28" width="16.42578125" customWidth="1"/>
  </cols>
  <sheetData>
    <row r="1" spans="2:40" x14ac:dyDescent="0.25">
      <c r="B1" s="246"/>
      <c r="C1" s="247"/>
      <c r="D1" s="247"/>
      <c r="E1" s="247"/>
      <c r="F1" s="247"/>
      <c r="G1" s="247"/>
      <c r="H1" s="247"/>
      <c r="I1" s="247"/>
      <c r="J1" s="247"/>
      <c r="K1" s="247"/>
      <c r="L1" s="247"/>
      <c r="M1" s="247"/>
      <c r="N1" s="247"/>
      <c r="O1" s="247"/>
      <c r="P1" s="247"/>
      <c r="Q1" s="247"/>
      <c r="R1" s="247"/>
      <c r="S1" s="247"/>
      <c r="T1" s="247"/>
      <c r="U1" s="247"/>
      <c r="V1" s="247"/>
      <c r="W1" s="247"/>
      <c r="X1" s="247"/>
      <c r="Y1" s="247"/>
      <c r="Z1" s="248"/>
    </row>
    <row r="2" spans="2:40" ht="23.25" x14ac:dyDescent="0.35">
      <c r="B2" s="249" t="s">
        <v>49</v>
      </c>
      <c r="C2" s="250"/>
      <c r="D2" s="250"/>
      <c r="E2" s="250"/>
      <c r="F2" s="250"/>
      <c r="G2" s="250"/>
      <c r="H2" s="250"/>
      <c r="I2" s="250"/>
      <c r="J2" s="250"/>
      <c r="K2" s="250"/>
      <c r="L2" s="250"/>
      <c r="M2" s="250"/>
      <c r="N2" s="250"/>
      <c r="O2" s="250"/>
      <c r="P2" s="250"/>
      <c r="Q2" s="250"/>
      <c r="R2" s="250"/>
      <c r="S2" s="250"/>
      <c r="T2" s="250"/>
      <c r="U2" s="250"/>
      <c r="V2" s="250"/>
      <c r="W2" s="250"/>
      <c r="X2" s="250"/>
      <c r="Y2" s="250"/>
      <c r="Z2" s="251"/>
    </row>
    <row r="3" spans="2:40" ht="20.25" customHeight="1" x14ac:dyDescent="0.3">
      <c r="B3" s="252" t="s">
        <v>167</v>
      </c>
      <c r="C3" s="253"/>
      <c r="D3" s="253"/>
      <c r="E3" s="253"/>
      <c r="F3" s="253"/>
      <c r="G3" s="253"/>
      <c r="H3" s="253"/>
      <c r="I3" s="253"/>
      <c r="J3" s="253"/>
      <c r="K3" s="253"/>
      <c r="L3" s="253"/>
      <c r="M3" s="253"/>
      <c r="N3" s="253"/>
      <c r="O3" s="253"/>
      <c r="P3" s="253"/>
      <c r="Q3" s="253"/>
      <c r="R3" s="253"/>
      <c r="S3" s="253"/>
      <c r="T3" s="253"/>
      <c r="U3" s="253"/>
      <c r="V3" s="253"/>
      <c r="W3" s="253"/>
      <c r="X3" s="253"/>
      <c r="Y3" s="253"/>
      <c r="Z3" s="254"/>
      <c r="AB3" s="1"/>
    </row>
    <row r="4" spans="2:40" ht="20.25" customHeight="1" x14ac:dyDescent="0.25">
      <c r="B4" s="200" t="s">
        <v>168</v>
      </c>
      <c r="C4" s="201"/>
      <c r="D4" s="201"/>
      <c r="E4" s="201"/>
      <c r="F4" s="201"/>
      <c r="G4" s="201"/>
      <c r="H4" s="201"/>
      <c r="I4" s="201"/>
      <c r="J4" s="201"/>
      <c r="K4" s="201"/>
      <c r="L4" s="201"/>
      <c r="M4" s="201"/>
      <c r="N4" s="201"/>
      <c r="O4" s="201"/>
      <c r="P4" s="201"/>
      <c r="Q4" s="201"/>
      <c r="R4" s="201"/>
      <c r="S4" s="201"/>
      <c r="T4" s="201"/>
      <c r="U4" s="201"/>
      <c r="V4" s="201"/>
      <c r="W4" s="201"/>
      <c r="X4" s="201"/>
      <c r="Y4" s="201"/>
      <c r="Z4" s="202"/>
      <c r="AB4" s="1"/>
    </row>
    <row r="5" spans="2:40" ht="18" customHeight="1" x14ac:dyDescent="0.25">
      <c r="B5" s="200" t="s">
        <v>262</v>
      </c>
      <c r="C5" s="201"/>
      <c r="D5" s="201"/>
      <c r="E5" s="201"/>
      <c r="F5" s="201"/>
      <c r="G5" s="201"/>
      <c r="H5" s="201"/>
      <c r="I5" s="201"/>
      <c r="J5" s="201"/>
      <c r="K5" s="201"/>
      <c r="L5" s="201"/>
      <c r="M5" s="201"/>
      <c r="N5" s="201"/>
      <c r="O5" s="201"/>
      <c r="P5" s="201"/>
      <c r="Q5" s="201"/>
      <c r="R5" s="201"/>
      <c r="S5" s="201"/>
      <c r="T5" s="201"/>
      <c r="U5" s="201"/>
      <c r="V5" s="201"/>
      <c r="W5" s="201"/>
      <c r="X5" s="201"/>
      <c r="Y5" s="201"/>
      <c r="Z5" s="202"/>
      <c r="AB5" s="1"/>
    </row>
    <row r="6" spans="2:40" ht="15" customHeight="1" x14ac:dyDescent="0.25">
      <c r="B6" s="210"/>
      <c r="C6" s="211"/>
      <c r="D6" s="211"/>
      <c r="E6" s="211"/>
      <c r="F6" s="212"/>
      <c r="G6" s="212"/>
      <c r="H6" s="212"/>
      <c r="I6" s="212"/>
      <c r="J6" s="212"/>
      <c r="K6" s="212"/>
      <c r="L6" s="212"/>
      <c r="M6" s="212"/>
      <c r="N6" s="212"/>
      <c r="O6" s="212"/>
      <c r="P6" s="212"/>
      <c r="Q6" s="212"/>
      <c r="R6" s="212"/>
      <c r="S6" s="212"/>
      <c r="T6" s="212"/>
      <c r="U6" s="212"/>
      <c r="V6" s="212"/>
      <c r="W6" s="212"/>
      <c r="X6" s="212"/>
      <c r="Y6" s="212"/>
      <c r="Z6" s="213"/>
    </row>
    <row r="7" spans="2:40" ht="15" customHeight="1" x14ac:dyDescent="0.25">
      <c r="B7" s="214"/>
      <c r="C7" s="212"/>
      <c r="D7" s="212"/>
      <c r="E7" s="212"/>
      <c r="F7" s="212"/>
      <c r="G7" s="212"/>
      <c r="H7" s="212"/>
      <c r="I7" s="212"/>
      <c r="J7" s="212"/>
      <c r="K7" s="212"/>
      <c r="L7" s="212"/>
      <c r="M7" s="212"/>
      <c r="N7" s="212"/>
      <c r="O7" s="212"/>
      <c r="P7" s="212"/>
      <c r="Q7" s="212"/>
      <c r="R7" s="212"/>
      <c r="S7" s="212"/>
      <c r="T7" s="212"/>
      <c r="U7" s="212"/>
      <c r="V7" s="212"/>
      <c r="W7" s="212"/>
      <c r="X7" s="212"/>
      <c r="Y7" s="212"/>
      <c r="Z7" s="213"/>
    </row>
    <row r="8" spans="2:40" ht="6.75" customHeight="1" x14ac:dyDescent="0.25">
      <c r="B8" s="214"/>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2:40" x14ac:dyDescent="0.25">
      <c r="B9" s="215"/>
      <c r="C9" s="216"/>
      <c r="D9" s="216"/>
      <c r="E9" s="216"/>
      <c r="F9" s="216"/>
      <c r="G9" s="216"/>
      <c r="H9" s="216"/>
      <c r="I9" s="216"/>
      <c r="J9" s="216"/>
      <c r="K9" s="216"/>
      <c r="L9" s="216"/>
      <c r="M9" s="216"/>
      <c r="N9" s="216"/>
      <c r="O9" s="216"/>
      <c r="P9" s="216"/>
      <c r="Q9" s="216"/>
      <c r="R9" s="216"/>
      <c r="S9" s="216"/>
      <c r="T9" s="216"/>
      <c r="U9" s="216"/>
      <c r="V9" s="216"/>
      <c r="W9" s="216"/>
      <c r="X9" s="216"/>
      <c r="Y9" s="216"/>
      <c r="Z9" s="217"/>
    </row>
    <row r="10" spans="2:40" s="2" customFormat="1" ht="12" customHeight="1" x14ac:dyDescent="0.25">
      <c r="B10" s="218" t="s">
        <v>0</v>
      </c>
      <c r="C10" s="45"/>
      <c r="D10" s="45"/>
      <c r="E10" s="45"/>
      <c r="F10" s="220" t="s">
        <v>156</v>
      </c>
      <c r="G10" s="221"/>
      <c r="H10" s="221"/>
      <c r="I10" s="221"/>
      <c r="J10" s="221"/>
      <c r="K10" s="221"/>
      <c r="L10" s="221"/>
      <c r="M10" s="221"/>
      <c r="N10" s="221"/>
      <c r="O10" s="221"/>
      <c r="P10" s="221"/>
      <c r="Q10" s="221"/>
      <c r="R10" s="221"/>
      <c r="S10" s="221"/>
      <c r="T10" s="221"/>
      <c r="U10" s="221"/>
      <c r="V10" s="221"/>
      <c r="W10" s="221"/>
      <c r="X10" s="221"/>
      <c r="Y10" s="221"/>
      <c r="Z10" s="222"/>
    </row>
    <row r="11" spans="2:40" s="2" customFormat="1" ht="12" customHeight="1" x14ac:dyDescent="0.25">
      <c r="B11" s="219"/>
      <c r="C11" s="46"/>
      <c r="D11" s="46"/>
      <c r="E11" s="46"/>
      <c r="F11" s="223"/>
      <c r="G11" s="224"/>
      <c r="H11" s="224"/>
      <c r="I11" s="224"/>
      <c r="J11" s="224"/>
      <c r="K11" s="224"/>
      <c r="L11" s="224"/>
      <c r="M11" s="224"/>
      <c r="N11" s="224"/>
      <c r="O11" s="224"/>
      <c r="P11" s="224"/>
      <c r="Q11" s="224"/>
      <c r="R11" s="224"/>
      <c r="S11" s="224"/>
      <c r="T11" s="224"/>
      <c r="U11" s="224"/>
      <c r="V11" s="224"/>
      <c r="W11" s="224"/>
      <c r="X11" s="224"/>
      <c r="Y11" s="224"/>
      <c r="Z11" s="225"/>
      <c r="AA11" s="3"/>
      <c r="AB11" s="3"/>
      <c r="AC11" s="3"/>
      <c r="AD11" s="3"/>
      <c r="AE11" s="3"/>
      <c r="AF11" s="3"/>
      <c r="AG11" s="3"/>
      <c r="AH11" s="3"/>
      <c r="AI11" s="3"/>
      <c r="AJ11" s="3"/>
      <c r="AK11" s="3"/>
      <c r="AL11" s="3"/>
      <c r="AM11" s="3"/>
      <c r="AN11" s="3"/>
    </row>
    <row r="12" spans="2:40" s="2" customFormat="1" ht="12" customHeight="1" x14ac:dyDescent="0.25">
      <c r="B12" s="219"/>
      <c r="C12" s="47"/>
      <c r="D12" s="47"/>
      <c r="E12" s="47"/>
      <c r="F12" s="226"/>
      <c r="G12" s="227"/>
      <c r="H12" s="227"/>
      <c r="I12" s="227"/>
      <c r="J12" s="227"/>
      <c r="K12" s="227"/>
      <c r="L12" s="227"/>
      <c r="M12" s="227"/>
      <c r="N12" s="227"/>
      <c r="O12" s="227"/>
      <c r="P12" s="227"/>
      <c r="Q12" s="227"/>
      <c r="R12" s="227"/>
      <c r="S12" s="227"/>
      <c r="T12" s="227"/>
      <c r="U12" s="227"/>
      <c r="V12" s="227"/>
      <c r="W12" s="227"/>
      <c r="X12" s="227"/>
      <c r="Y12" s="227"/>
      <c r="Z12" s="228"/>
      <c r="AA12" s="3"/>
      <c r="AB12" s="3"/>
      <c r="AC12" s="3"/>
      <c r="AD12" s="3"/>
      <c r="AE12" s="3"/>
      <c r="AF12" s="3"/>
      <c r="AG12" s="3"/>
      <c r="AH12" s="3"/>
      <c r="AI12" s="3"/>
      <c r="AJ12" s="3"/>
      <c r="AK12" s="3"/>
      <c r="AL12" s="3"/>
      <c r="AM12" s="3"/>
      <c r="AN12" s="3"/>
    </row>
    <row r="13" spans="2:40" s="2" customFormat="1" ht="12" customHeight="1" x14ac:dyDescent="0.25">
      <c r="B13" s="262" t="s">
        <v>1</v>
      </c>
      <c r="C13" s="48"/>
      <c r="D13" s="48"/>
      <c r="E13" s="48"/>
      <c r="F13" s="538" t="s">
        <v>157</v>
      </c>
      <c r="G13" s="539"/>
      <c r="H13" s="539"/>
      <c r="I13" s="539"/>
      <c r="J13" s="539"/>
      <c r="K13" s="539"/>
      <c r="L13" s="539"/>
      <c r="M13" s="539"/>
      <c r="N13" s="539"/>
      <c r="O13" s="539"/>
      <c r="P13" s="539"/>
      <c r="Q13" s="539"/>
      <c r="R13" s="539"/>
      <c r="S13" s="539"/>
      <c r="T13" s="539"/>
      <c r="U13" s="539"/>
      <c r="V13" s="539"/>
      <c r="W13" s="539"/>
      <c r="X13" s="539"/>
      <c r="Y13" s="539"/>
      <c r="Z13" s="539"/>
      <c r="AA13" s="4"/>
      <c r="AB13" s="5"/>
      <c r="AC13" s="5"/>
      <c r="AD13" s="5"/>
      <c r="AE13" s="5"/>
      <c r="AF13" s="5"/>
      <c r="AG13" s="5"/>
      <c r="AH13" s="5"/>
      <c r="AI13" s="5"/>
      <c r="AJ13" s="5"/>
      <c r="AK13" s="5"/>
      <c r="AL13" s="5"/>
      <c r="AM13" s="5"/>
      <c r="AN13" s="3"/>
    </row>
    <row r="14" spans="2:40" s="2" customFormat="1" ht="12" customHeight="1" x14ac:dyDescent="0.25">
      <c r="B14" s="263"/>
      <c r="C14" s="49"/>
      <c r="D14" s="49"/>
      <c r="E14" s="49"/>
      <c r="F14" s="539"/>
      <c r="G14" s="539"/>
      <c r="H14" s="539"/>
      <c r="I14" s="539"/>
      <c r="J14" s="539"/>
      <c r="K14" s="539"/>
      <c r="L14" s="539"/>
      <c r="M14" s="539"/>
      <c r="N14" s="539"/>
      <c r="O14" s="539"/>
      <c r="P14" s="539"/>
      <c r="Q14" s="539"/>
      <c r="R14" s="539"/>
      <c r="S14" s="539"/>
      <c r="T14" s="539"/>
      <c r="U14" s="539"/>
      <c r="V14" s="539"/>
      <c r="W14" s="539"/>
      <c r="X14" s="539"/>
      <c r="Y14" s="539"/>
      <c r="Z14" s="539"/>
      <c r="AA14" s="5"/>
      <c r="AB14" s="5"/>
      <c r="AC14" s="5"/>
      <c r="AD14" s="5"/>
      <c r="AE14" s="5"/>
      <c r="AF14" s="5"/>
      <c r="AG14" s="5"/>
      <c r="AH14" s="5"/>
      <c r="AI14" s="5"/>
      <c r="AJ14" s="5"/>
      <c r="AK14" s="5"/>
      <c r="AL14" s="5"/>
      <c r="AM14" s="5"/>
      <c r="AN14" s="3"/>
    </row>
    <row r="15" spans="2:40" s="2" customFormat="1" ht="12" customHeight="1" x14ac:dyDescent="0.25">
      <c r="B15" s="263"/>
      <c r="C15" s="49"/>
      <c r="D15" s="49"/>
      <c r="E15" s="49"/>
      <c r="F15" s="539"/>
      <c r="G15" s="539"/>
      <c r="H15" s="539"/>
      <c r="I15" s="539"/>
      <c r="J15" s="539"/>
      <c r="K15" s="539"/>
      <c r="L15" s="539"/>
      <c r="M15" s="539"/>
      <c r="N15" s="539"/>
      <c r="O15" s="539"/>
      <c r="P15" s="539"/>
      <c r="Q15" s="539"/>
      <c r="R15" s="539"/>
      <c r="S15" s="539"/>
      <c r="T15" s="539"/>
      <c r="U15" s="539"/>
      <c r="V15" s="539"/>
      <c r="W15" s="539"/>
      <c r="X15" s="539"/>
      <c r="Y15" s="539"/>
      <c r="Z15" s="539"/>
      <c r="AA15" s="5"/>
      <c r="AB15" s="5"/>
      <c r="AC15" s="5"/>
      <c r="AD15" s="5"/>
      <c r="AE15" s="5"/>
      <c r="AF15" s="5"/>
      <c r="AG15" s="5"/>
      <c r="AH15" s="5"/>
      <c r="AI15" s="5"/>
      <c r="AJ15" s="5"/>
      <c r="AK15" s="5"/>
      <c r="AL15" s="5"/>
      <c r="AM15" s="5"/>
      <c r="AN15" s="3"/>
    </row>
    <row r="16" spans="2:40" s="2" customFormat="1" ht="12" customHeight="1" x14ac:dyDescent="0.25">
      <c r="B16" s="264"/>
      <c r="C16" s="50"/>
      <c r="D16" s="50"/>
      <c r="E16" s="50"/>
      <c r="F16" s="539"/>
      <c r="G16" s="539"/>
      <c r="H16" s="539"/>
      <c r="I16" s="539"/>
      <c r="J16" s="539"/>
      <c r="K16" s="539"/>
      <c r="L16" s="539"/>
      <c r="M16" s="539"/>
      <c r="N16" s="539"/>
      <c r="O16" s="539"/>
      <c r="P16" s="539"/>
      <c r="Q16" s="539"/>
      <c r="R16" s="539"/>
      <c r="S16" s="539"/>
      <c r="T16" s="539"/>
      <c r="U16" s="539"/>
      <c r="V16" s="539"/>
      <c r="W16" s="539"/>
      <c r="X16" s="539"/>
      <c r="Y16" s="539"/>
      <c r="Z16" s="539"/>
      <c r="AA16" s="5"/>
      <c r="AB16" s="5"/>
      <c r="AC16" s="5"/>
      <c r="AD16" s="5"/>
      <c r="AE16" s="5"/>
      <c r="AF16" s="5"/>
      <c r="AG16" s="5"/>
      <c r="AH16" s="5"/>
      <c r="AI16" s="5"/>
      <c r="AJ16" s="5"/>
      <c r="AK16" s="5"/>
      <c r="AL16" s="5"/>
      <c r="AM16" s="5"/>
      <c r="AN16" s="3"/>
    </row>
    <row r="17" spans="2:40" s="2" customFormat="1" x14ac:dyDescent="0.25">
      <c r="B17" s="229" t="s">
        <v>2</v>
      </c>
      <c r="C17" s="51"/>
      <c r="D17" s="51"/>
      <c r="E17" s="51"/>
      <c r="F17" s="540" t="s">
        <v>158</v>
      </c>
      <c r="G17" s="541"/>
      <c r="H17" s="541"/>
      <c r="I17" s="541"/>
      <c r="J17" s="541"/>
      <c r="K17" s="541"/>
      <c r="L17" s="541"/>
      <c r="M17" s="541"/>
      <c r="N17" s="541"/>
      <c r="O17" s="541"/>
      <c r="P17" s="541"/>
      <c r="Q17" s="541"/>
      <c r="R17" s="541"/>
      <c r="S17" s="541"/>
      <c r="T17" s="541"/>
      <c r="U17" s="541"/>
      <c r="V17" s="541"/>
      <c r="W17" s="541"/>
      <c r="X17" s="541"/>
      <c r="Y17" s="541"/>
      <c r="Z17" s="542"/>
      <c r="AA17" s="3"/>
      <c r="AB17" s="3"/>
      <c r="AC17" s="3"/>
      <c r="AD17" s="3"/>
      <c r="AE17" s="3"/>
      <c r="AF17" s="3"/>
      <c r="AG17" s="3"/>
      <c r="AH17" s="3"/>
      <c r="AI17" s="3"/>
      <c r="AJ17" s="3"/>
      <c r="AK17" s="3"/>
      <c r="AL17" s="3"/>
      <c r="AM17" s="3"/>
      <c r="AN17" s="3"/>
    </row>
    <row r="18" spans="2:40" s="2" customFormat="1" x14ac:dyDescent="0.25">
      <c r="B18" s="230"/>
      <c r="C18" s="52"/>
      <c r="D18" s="52"/>
      <c r="E18" s="52"/>
      <c r="F18" s="543"/>
      <c r="G18" s="544"/>
      <c r="H18" s="544"/>
      <c r="I18" s="544"/>
      <c r="J18" s="544"/>
      <c r="K18" s="544"/>
      <c r="L18" s="544"/>
      <c r="M18" s="544"/>
      <c r="N18" s="544"/>
      <c r="O18" s="544"/>
      <c r="P18" s="544"/>
      <c r="Q18" s="544"/>
      <c r="R18" s="544"/>
      <c r="S18" s="544"/>
      <c r="T18" s="544"/>
      <c r="U18" s="544"/>
      <c r="V18" s="544"/>
      <c r="W18" s="544"/>
      <c r="X18" s="544"/>
      <c r="Y18" s="544"/>
      <c r="Z18" s="545"/>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31" t="s">
        <v>158</v>
      </c>
      <c r="G19" s="232"/>
      <c r="H19" s="232"/>
      <c r="I19" s="232"/>
      <c r="J19" s="232"/>
      <c r="K19" s="232"/>
      <c r="L19" s="232"/>
      <c r="M19" s="232"/>
      <c r="N19" s="232"/>
      <c r="O19" s="232"/>
      <c r="P19" s="232"/>
      <c r="Q19" s="232"/>
      <c r="R19" s="232"/>
      <c r="S19" s="232"/>
      <c r="T19" s="232"/>
      <c r="U19" s="232"/>
      <c r="V19" s="232"/>
      <c r="W19" s="232"/>
      <c r="X19" s="232"/>
      <c r="Y19" s="232"/>
      <c r="Z19" s="233"/>
      <c r="AA19" s="3"/>
      <c r="AB19" s="3"/>
      <c r="AC19" s="3"/>
      <c r="AD19" s="3"/>
      <c r="AE19" s="3"/>
      <c r="AF19" s="3"/>
      <c r="AG19" s="3"/>
      <c r="AH19" s="3"/>
      <c r="AI19" s="3"/>
      <c r="AJ19" s="3"/>
      <c r="AK19" s="3"/>
      <c r="AL19" s="3"/>
      <c r="AM19" s="3"/>
      <c r="AN19" s="3"/>
    </row>
    <row r="20" spans="2:40" s="2" customFormat="1" x14ac:dyDescent="0.25">
      <c r="B20" s="218" t="s">
        <v>4</v>
      </c>
      <c r="C20" s="45"/>
      <c r="D20" s="45"/>
      <c r="E20" s="45"/>
      <c r="F20" s="234">
        <v>0</v>
      </c>
      <c r="G20" s="235"/>
      <c r="H20" s="235"/>
      <c r="I20" s="236"/>
      <c r="J20" s="240" t="s">
        <v>5</v>
      </c>
      <c r="K20" s="241"/>
      <c r="L20" s="241"/>
      <c r="M20" s="241"/>
      <c r="N20" s="241"/>
      <c r="O20" s="241"/>
      <c r="P20" s="242"/>
      <c r="Q20" s="308">
        <f>44833000+7750177+2000000+5489707.45+1814640</f>
        <v>61887524.450000003</v>
      </c>
      <c r="R20" s="309"/>
      <c r="S20" s="309"/>
      <c r="T20" s="309"/>
      <c r="U20" s="309"/>
      <c r="V20" s="309"/>
      <c r="W20" s="309"/>
      <c r="X20" s="309"/>
      <c r="Y20" s="309"/>
      <c r="Z20" s="310"/>
    </row>
    <row r="21" spans="2:40" s="2" customFormat="1" x14ac:dyDescent="0.25">
      <c r="B21" s="218"/>
      <c r="C21" s="54"/>
      <c r="D21" s="54"/>
      <c r="E21" s="54"/>
      <c r="F21" s="237"/>
      <c r="G21" s="238"/>
      <c r="H21" s="238"/>
      <c r="I21" s="239"/>
      <c r="J21" s="243"/>
      <c r="K21" s="244"/>
      <c r="L21" s="244"/>
      <c r="M21" s="244"/>
      <c r="N21" s="244"/>
      <c r="O21" s="244"/>
      <c r="P21" s="245"/>
      <c r="Q21" s="311"/>
      <c r="R21" s="312"/>
      <c r="S21" s="312"/>
      <c r="T21" s="312"/>
      <c r="U21" s="312"/>
      <c r="V21" s="312"/>
      <c r="W21" s="312"/>
      <c r="X21" s="312"/>
      <c r="Y21" s="312"/>
      <c r="Z21" s="313"/>
    </row>
    <row r="22" spans="2:40" s="2" customFormat="1" x14ac:dyDescent="0.25">
      <c r="B22" s="317"/>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9"/>
    </row>
    <row r="23" spans="2:40" s="2" customFormat="1" x14ac:dyDescent="0.25">
      <c r="B23" s="320" t="s">
        <v>6</v>
      </c>
      <c r="C23" s="232"/>
      <c r="D23" s="232"/>
      <c r="E23" s="232"/>
      <c r="F23" s="233"/>
      <c r="G23" s="321" t="s">
        <v>60</v>
      </c>
      <c r="H23" s="322"/>
      <c r="I23" s="322"/>
      <c r="J23" s="322"/>
      <c r="K23" s="322"/>
      <c r="L23" s="322"/>
      <c r="M23" s="322"/>
      <c r="N23" s="322"/>
      <c r="O23" s="322"/>
      <c r="P23" s="322"/>
      <c r="Q23" s="322"/>
      <c r="R23" s="322"/>
      <c r="S23" s="322"/>
      <c r="T23" s="322"/>
      <c r="U23" s="322"/>
      <c r="V23" s="322"/>
      <c r="W23" s="322"/>
      <c r="X23" s="322"/>
      <c r="Y23" s="322"/>
      <c r="Z23" s="323"/>
    </row>
    <row r="24" spans="2:40" s="2" customFormat="1" x14ac:dyDescent="0.25">
      <c r="B24" s="324" t="s">
        <v>7</v>
      </c>
      <c r="C24" s="322"/>
      <c r="D24" s="322"/>
      <c r="E24" s="322"/>
      <c r="F24" s="323"/>
      <c r="G24" s="325" t="s">
        <v>59</v>
      </c>
      <c r="H24" s="326"/>
      <c r="I24" s="326"/>
      <c r="J24" s="326"/>
      <c r="K24" s="326"/>
      <c r="L24" s="326"/>
      <c r="M24" s="326"/>
      <c r="N24" s="326"/>
      <c r="O24" s="326"/>
      <c r="P24" s="326"/>
      <c r="Q24" s="326"/>
      <c r="R24" s="326"/>
      <c r="S24" s="326"/>
      <c r="T24" s="326"/>
      <c r="U24" s="326"/>
      <c r="V24" s="326"/>
      <c r="W24" s="326"/>
      <c r="X24" s="326"/>
      <c r="Y24" s="326"/>
      <c r="Z24" s="327"/>
    </row>
    <row r="25" spans="2:40" s="7" customFormat="1" x14ac:dyDescent="0.25">
      <c r="B25" s="314" t="s">
        <v>8</v>
      </c>
      <c r="C25" s="315"/>
      <c r="D25" s="315"/>
      <c r="E25" s="315"/>
      <c r="F25" s="316"/>
      <c r="G25" s="314" t="s">
        <v>9</v>
      </c>
      <c r="H25" s="315"/>
      <c r="I25" s="315"/>
      <c r="J25" s="315"/>
      <c r="K25" s="315"/>
      <c r="L25" s="315"/>
      <c r="M25" s="315"/>
      <c r="N25" s="315"/>
      <c r="O25" s="315"/>
      <c r="P25" s="315"/>
      <c r="Q25" s="315"/>
      <c r="R25" s="315"/>
      <c r="S25" s="315"/>
      <c r="T25" s="315"/>
      <c r="U25" s="315"/>
      <c r="V25" s="315"/>
      <c r="W25" s="315"/>
      <c r="X25" s="315"/>
      <c r="Y25" s="315"/>
      <c r="Z25" s="316"/>
    </row>
    <row r="26" spans="2:40" s="2" customFormat="1" x14ac:dyDescent="0.25">
      <c r="B26" s="314"/>
      <c r="C26" s="315"/>
      <c r="D26" s="315"/>
      <c r="E26" s="315"/>
      <c r="F26" s="316"/>
      <c r="G26" s="8" t="s">
        <v>10</v>
      </c>
      <c r="H26" s="62">
        <v>2</v>
      </c>
      <c r="I26" s="8" t="s">
        <v>11</v>
      </c>
      <c r="J26" s="356" t="s">
        <v>58</v>
      </c>
      <c r="K26" s="357"/>
      <c r="L26" s="358" t="s">
        <v>12</v>
      </c>
      <c r="M26" s="359"/>
      <c r="N26" s="360"/>
      <c r="O26" s="77"/>
      <c r="P26" s="356" t="s">
        <v>58</v>
      </c>
      <c r="Q26" s="361"/>
      <c r="R26" s="361"/>
      <c r="S26" s="357"/>
      <c r="T26" s="9"/>
      <c r="U26" s="10"/>
      <c r="V26" s="10"/>
      <c r="W26" s="10"/>
      <c r="X26" s="10"/>
      <c r="Y26" s="10"/>
      <c r="Z26" s="11"/>
    </row>
    <row r="27" spans="2:40" s="2" customFormat="1" x14ac:dyDescent="0.25">
      <c r="B27" s="362"/>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4"/>
    </row>
    <row r="28" spans="2:40" s="2" customFormat="1" x14ac:dyDescent="0.25">
      <c r="B28" s="320" t="s">
        <v>13</v>
      </c>
      <c r="C28" s="232"/>
      <c r="D28" s="232"/>
      <c r="E28" s="232"/>
      <c r="F28" s="233"/>
      <c r="G28" s="321" t="s">
        <v>64</v>
      </c>
      <c r="H28" s="322"/>
      <c r="I28" s="322"/>
      <c r="J28" s="322"/>
      <c r="K28" s="322"/>
      <c r="L28" s="322"/>
      <c r="M28" s="322"/>
      <c r="N28" s="322"/>
      <c r="O28" s="322"/>
      <c r="P28" s="322"/>
      <c r="Q28" s="322"/>
      <c r="R28" s="322"/>
      <c r="S28" s="322"/>
      <c r="T28" s="322"/>
      <c r="U28" s="322"/>
      <c r="V28" s="322"/>
      <c r="W28" s="322"/>
      <c r="X28" s="322"/>
      <c r="Y28" s="322"/>
      <c r="Z28" s="323"/>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231" t="s">
        <v>14</v>
      </c>
      <c r="C30" s="330"/>
      <c r="D30" s="330"/>
      <c r="E30" s="330"/>
      <c r="F30" s="233"/>
      <c r="G30" s="15" t="s">
        <v>15</v>
      </c>
      <c r="H30" s="15" t="s">
        <v>65</v>
      </c>
      <c r="I30" s="321" t="s">
        <v>16</v>
      </c>
      <c r="J30" s="322"/>
      <c r="K30" s="323"/>
      <c r="L30" s="372" t="s">
        <v>17</v>
      </c>
      <c r="M30" s="373"/>
      <c r="N30" s="373"/>
      <c r="O30" s="373"/>
      <c r="P30" s="373"/>
      <c r="Q30" s="373"/>
      <c r="R30" s="373"/>
      <c r="S30" s="373"/>
      <c r="T30" s="373"/>
      <c r="U30" s="373"/>
      <c r="V30" s="373"/>
      <c r="W30" s="373"/>
      <c r="X30" s="373"/>
      <c r="Y30" s="373"/>
      <c r="Z30" s="374"/>
    </row>
    <row r="31" spans="2:40" s="2" customFormat="1" x14ac:dyDescent="0.25">
      <c r="B31" s="375"/>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7"/>
    </row>
    <row r="32" spans="2:40" s="2" customFormat="1" x14ac:dyDescent="0.25">
      <c r="B32" s="378" t="s">
        <v>18</v>
      </c>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80"/>
    </row>
    <row r="33" spans="2:28" x14ac:dyDescent="0.25">
      <c r="B33" s="381" t="s">
        <v>19</v>
      </c>
      <c r="C33" s="383" t="s">
        <v>105</v>
      </c>
      <c r="D33" s="384"/>
      <c r="E33" s="384"/>
      <c r="F33" s="384"/>
      <c r="G33" s="384"/>
      <c r="H33" s="384"/>
      <c r="I33" s="384"/>
      <c r="J33" s="384"/>
      <c r="K33" s="384"/>
      <c r="L33" s="384"/>
      <c r="M33" s="384"/>
      <c r="N33" s="384"/>
      <c r="O33" s="384"/>
      <c r="P33" s="384"/>
      <c r="Q33" s="384"/>
      <c r="R33" s="384"/>
      <c r="S33" s="384"/>
      <c r="T33" s="384"/>
      <c r="U33" s="384"/>
      <c r="V33" s="384"/>
      <c r="W33" s="384"/>
      <c r="X33" s="384"/>
      <c r="Y33" s="384"/>
      <c r="Z33" s="385"/>
    </row>
    <row r="34" spans="2:28" x14ac:dyDescent="0.25">
      <c r="B34" s="382"/>
      <c r="C34" s="386"/>
      <c r="D34" s="387"/>
      <c r="E34" s="387"/>
      <c r="F34" s="387"/>
      <c r="G34" s="387"/>
      <c r="H34" s="387"/>
      <c r="I34" s="387"/>
      <c r="J34" s="387"/>
      <c r="K34" s="387"/>
      <c r="L34" s="387"/>
      <c r="M34" s="387"/>
      <c r="N34" s="387"/>
      <c r="O34" s="387"/>
      <c r="P34" s="387"/>
      <c r="Q34" s="387"/>
      <c r="R34" s="387"/>
      <c r="S34" s="387"/>
      <c r="T34" s="387"/>
      <c r="U34" s="387"/>
      <c r="V34" s="387"/>
      <c r="W34" s="387"/>
      <c r="X34" s="387"/>
      <c r="Y34" s="387"/>
      <c r="Z34" s="388"/>
    </row>
    <row r="35" spans="2:28" ht="15" customHeight="1" x14ac:dyDescent="0.25">
      <c r="B35" s="382"/>
      <c r="C35" s="389"/>
      <c r="D35" s="390"/>
      <c r="E35" s="390"/>
      <c r="F35" s="390"/>
      <c r="G35" s="390"/>
      <c r="H35" s="390"/>
      <c r="I35" s="390"/>
      <c r="J35" s="390"/>
      <c r="K35" s="390"/>
      <c r="L35" s="390"/>
      <c r="M35" s="390"/>
      <c r="N35" s="390"/>
      <c r="O35" s="390"/>
      <c r="P35" s="390"/>
      <c r="Q35" s="390"/>
      <c r="R35" s="390"/>
      <c r="S35" s="390"/>
      <c r="T35" s="390"/>
      <c r="U35" s="390"/>
      <c r="V35" s="390"/>
      <c r="W35" s="390"/>
      <c r="X35" s="390"/>
      <c r="Y35" s="390"/>
      <c r="Z35" s="391"/>
    </row>
    <row r="36" spans="2:28" x14ac:dyDescent="0.25">
      <c r="B36" s="365"/>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7"/>
    </row>
    <row r="37" spans="2:28" x14ac:dyDescent="0.25">
      <c r="B37" s="368" t="s">
        <v>20</v>
      </c>
      <c r="C37" s="338" t="s">
        <v>66</v>
      </c>
      <c r="D37" s="344"/>
      <c r="E37" s="344"/>
      <c r="F37" s="344"/>
      <c r="G37" s="344"/>
      <c r="H37" s="344"/>
      <c r="I37" s="344"/>
      <c r="J37" s="344"/>
      <c r="K37" s="344"/>
      <c r="L37" s="344"/>
      <c r="M37" s="344"/>
      <c r="N37" s="344"/>
      <c r="O37" s="344"/>
      <c r="P37" s="344"/>
      <c r="Q37" s="344"/>
      <c r="R37" s="344"/>
      <c r="S37" s="344"/>
      <c r="T37" s="344"/>
      <c r="U37" s="344"/>
      <c r="V37" s="344"/>
      <c r="W37" s="344"/>
      <c r="X37" s="344"/>
      <c r="Y37" s="344"/>
      <c r="Z37" s="339"/>
    </row>
    <row r="38" spans="2:28" x14ac:dyDescent="0.25">
      <c r="B38" s="369"/>
      <c r="C38" s="340"/>
      <c r="D38" s="371"/>
      <c r="E38" s="371"/>
      <c r="F38" s="371"/>
      <c r="G38" s="371"/>
      <c r="H38" s="371"/>
      <c r="I38" s="371"/>
      <c r="J38" s="371"/>
      <c r="K38" s="371"/>
      <c r="L38" s="371"/>
      <c r="M38" s="371"/>
      <c r="N38" s="371"/>
      <c r="O38" s="371"/>
      <c r="P38" s="371"/>
      <c r="Q38" s="371"/>
      <c r="R38" s="371"/>
      <c r="S38" s="371"/>
      <c r="T38" s="371"/>
      <c r="U38" s="371"/>
      <c r="V38" s="371"/>
      <c r="W38" s="371"/>
      <c r="X38" s="371"/>
      <c r="Y38" s="371"/>
      <c r="Z38" s="341"/>
    </row>
    <row r="39" spans="2:28" ht="15" customHeight="1" x14ac:dyDescent="0.25">
      <c r="B39" s="370"/>
      <c r="C39" s="342"/>
      <c r="D39" s="345"/>
      <c r="E39" s="345"/>
      <c r="F39" s="345"/>
      <c r="G39" s="345"/>
      <c r="H39" s="345"/>
      <c r="I39" s="345"/>
      <c r="J39" s="345"/>
      <c r="K39" s="345"/>
      <c r="L39" s="345"/>
      <c r="M39" s="345"/>
      <c r="N39" s="345"/>
      <c r="O39" s="345"/>
      <c r="P39" s="345"/>
      <c r="Q39" s="345"/>
      <c r="R39" s="345"/>
      <c r="S39" s="345"/>
      <c r="T39" s="345"/>
      <c r="U39" s="345"/>
      <c r="V39" s="345"/>
      <c r="W39" s="345"/>
      <c r="X39" s="345"/>
      <c r="Y39" s="345"/>
      <c r="Z39" s="343"/>
    </row>
    <row r="40" spans="2:28" x14ac:dyDescent="0.25">
      <c r="B40" s="331"/>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3"/>
    </row>
    <row r="41" spans="2:28" ht="15" customHeight="1" x14ac:dyDescent="0.25">
      <c r="B41" s="334" t="s">
        <v>21</v>
      </c>
      <c r="C41" s="335"/>
      <c r="D41" s="336"/>
      <c r="E41" s="336"/>
      <c r="F41" s="336"/>
      <c r="G41" s="336"/>
      <c r="H41" s="336"/>
      <c r="I41" s="335"/>
      <c r="J41" s="335"/>
      <c r="K41" s="337"/>
      <c r="L41" s="338" t="s">
        <v>78</v>
      </c>
      <c r="M41" s="339"/>
      <c r="N41" s="338" t="s">
        <v>22</v>
      </c>
      <c r="O41" s="344"/>
      <c r="P41" s="339"/>
      <c r="Q41" s="338" t="s">
        <v>23</v>
      </c>
      <c r="R41" s="344"/>
      <c r="S41" s="339"/>
      <c r="T41" s="338" t="s">
        <v>24</v>
      </c>
      <c r="U41" s="344"/>
      <c r="V41" s="339"/>
      <c r="W41" s="338" t="s">
        <v>25</v>
      </c>
      <c r="X41" s="344"/>
      <c r="Y41" s="339"/>
      <c r="Z41" s="402" t="s">
        <v>26</v>
      </c>
    </row>
    <row r="42" spans="2:28" ht="38.25" customHeight="1" x14ac:dyDescent="0.25">
      <c r="B42" s="383" t="s">
        <v>27</v>
      </c>
      <c r="C42" s="385"/>
      <c r="D42" s="383" t="s">
        <v>56</v>
      </c>
      <c r="E42" s="385"/>
      <c r="F42" s="405" t="s">
        <v>28</v>
      </c>
      <c r="G42" s="406"/>
      <c r="H42" s="409" t="s">
        <v>73</v>
      </c>
      <c r="I42" s="338" t="s">
        <v>83</v>
      </c>
      <c r="J42" s="344"/>
      <c r="K42" s="339"/>
      <c r="L42" s="340"/>
      <c r="M42" s="341"/>
      <c r="N42" s="342"/>
      <c r="O42" s="345"/>
      <c r="P42" s="343"/>
      <c r="Q42" s="342"/>
      <c r="R42" s="345"/>
      <c r="S42" s="343"/>
      <c r="T42" s="342"/>
      <c r="U42" s="345"/>
      <c r="V42" s="343"/>
      <c r="W42" s="342"/>
      <c r="X42" s="345"/>
      <c r="Y42" s="343"/>
      <c r="Z42" s="403"/>
    </row>
    <row r="43" spans="2:28" ht="15.75" customHeight="1" x14ac:dyDescent="0.25">
      <c r="B43" s="389"/>
      <c r="C43" s="391"/>
      <c r="D43" s="389"/>
      <c r="E43" s="391"/>
      <c r="F43" s="407"/>
      <c r="G43" s="408"/>
      <c r="H43" s="410"/>
      <c r="I43" s="342"/>
      <c r="J43" s="345"/>
      <c r="K43" s="343"/>
      <c r="L43" s="342"/>
      <c r="M43" s="343"/>
      <c r="N43" s="79" t="s">
        <v>81</v>
      </c>
      <c r="O43" s="84" t="s">
        <v>80</v>
      </c>
      <c r="P43" s="80" t="s">
        <v>82</v>
      </c>
      <c r="Q43" s="79" t="s">
        <v>81</v>
      </c>
      <c r="R43" s="84" t="s">
        <v>80</v>
      </c>
      <c r="S43" s="80" t="s">
        <v>82</v>
      </c>
      <c r="T43" s="79" t="s">
        <v>81</v>
      </c>
      <c r="U43" s="84" t="s">
        <v>80</v>
      </c>
      <c r="V43" s="80" t="s">
        <v>82</v>
      </c>
      <c r="W43" s="79" t="s">
        <v>81</v>
      </c>
      <c r="X43" s="84" t="s">
        <v>80</v>
      </c>
      <c r="Y43" s="80" t="s">
        <v>82</v>
      </c>
      <c r="Z43" s="404"/>
    </row>
    <row r="44" spans="2:28" ht="15" customHeight="1" x14ac:dyDescent="0.25">
      <c r="B44" s="392" t="s">
        <v>62</v>
      </c>
      <c r="C44" s="393"/>
      <c r="D44" s="65" t="s">
        <v>61</v>
      </c>
      <c r="E44" s="67" t="s">
        <v>68</v>
      </c>
      <c r="F44" s="220" t="s">
        <v>72</v>
      </c>
      <c r="G44" s="289"/>
      <c r="H44" s="294" t="s">
        <v>74</v>
      </c>
      <c r="I44" s="76" t="s">
        <v>29</v>
      </c>
      <c r="J44" s="296">
        <f>+P44+S44+V44+Y44</f>
        <v>520</v>
      </c>
      <c r="K44" s="297"/>
      <c r="L44" s="298">
        <f>+((J44-J45)/J45)*100%</f>
        <v>0.3</v>
      </c>
      <c r="M44" s="299"/>
      <c r="N44" s="302">
        <f>+((P44-P45)/+P45)*100%</f>
        <v>0.3</v>
      </c>
      <c r="O44" s="85" t="s">
        <v>61</v>
      </c>
      <c r="P44" s="86">
        <v>130</v>
      </c>
      <c r="Q44" s="302">
        <f>+((S44-S45)/+S45)*100%</f>
        <v>0.3</v>
      </c>
      <c r="R44" s="85" t="s">
        <v>61</v>
      </c>
      <c r="S44" s="199">
        <v>130</v>
      </c>
      <c r="T44" s="302">
        <f>+((V44-V45)/+V45)*100%</f>
        <v>0.3</v>
      </c>
      <c r="U44" s="85" t="s">
        <v>61</v>
      </c>
      <c r="V44" s="199">
        <v>130</v>
      </c>
      <c r="W44" s="302">
        <f>+((Y44-Y45)/+Y45)*100%</f>
        <v>0.3</v>
      </c>
      <c r="X44" s="85" t="s">
        <v>61</v>
      </c>
      <c r="Y44" s="199">
        <v>130</v>
      </c>
      <c r="Z44" s="304">
        <f>+J44/J45</f>
        <v>1.3</v>
      </c>
    </row>
    <row r="45" spans="2:28" ht="17.25" customHeight="1" x14ac:dyDescent="0.25">
      <c r="B45" s="394"/>
      <c r="C45" s="395"/>
      <c r="D45" s="56"/>
      <c r="E45" s="346" t="s">
        <v>67</v>
      </c>
      <c r="F45" s="290"/>
      <c r="G45" s="291"/>
      <c r="H45" s="295"/>
      <c r="I45" s="76" t="s">
        <v>79</v>
      </c>
      <c r="J45" s="296">
        <f t="shared" ref="J45" si="0">+P45+S45+V45+Y45</f>
        <v>400</v>
      </c>
      <c r="K45" s="297"/>
      <c r="L45" s="300"/>
      <c r="M45" s="301"/>
      <c r="N45" s="303"/>
      <c r="O45" s="85" t="s">
        <v>63</v>
      </c>
      <c r="P45" s="64">
        <v>100</v>
      </c>
      <c r="Q45" s="303"/>
      <c r="R45" s="85" t="s">
        <v>63</v>
      </c>
      <c r="S45" s="64">
        <v>100</v>
      </c>
      <c r="T45" s="303"/>
      <c r="U45" s="85" t="s">
        <v>63</v>
      </c>
      <c r="V45" s="64">
        <v>100</v>
      </c>
      <c r="W45" s="303"/>
      <c r="X45" s="85" t="s">
        <v>63</v>
      </c>
      <c r="Y45" s="64">
        <v>100</v>
      </c>
      <c r="Z45" s="305"/>
    </row>
    <row r="46" spans="2:28" ht="15" customHeight="1" x14ac:dyDescent="0.25">
      <c r="B46" s="70"/>
      <c r="C46" s="71"/>
      <c r="D46" s="56"/>
      <c r="E46" s="346"/>
      <c r="F46" s="290"/>
      <c r="G46" s="291"/>
      <c r="H46" s="265" t="s">
        <v>75</v>
      </c>
      <c r="I46" s="76" t="s">
        <v>29</v>
      </c>
      <c r="J46" s="296">
        <v>100</v>
      </c>
      <c r="K46" s="297"/>
      <c r="L46" s="298">
        <f>+((J46-J47)/J47)*100%</f>
        <v>2.0408163265306121E-2</v>
      </c>
      <c r="M46" s="299"/>
      <c r="N46" s="302">
        <f>+((P46-P47)/+P47)*100%</f>
        <v>0.44444444444444442</v>
      </c>
      <c r="O46" s="85" t="s">
        <v>61</v>
      </c>
      <c r="P46" s="86">
        <v>13</v>
      </c>
      <c r="Q46" s="302">
        <f>+((S46-S47)/+S47)*100%</f>
        <v>0.44444444444444442</v>
      </c>
      <c r="R46" s="85" t="s">
        <v>61</v>
      </c>
      <c r="S46" s="199">
        <v>13</v>
      </c>
      <c r="T46" s="302">
        <f>+((V46-V47)/+V47)*100%</f>
        <v>0.44444444444444442</v>
      </c>
      <c r="U46" s="85" t="s">
        <v>61</v>
      </c>
      <c r="V46" s="199">
        <v>13</v>
      </c>
      <c r="W46" s="302">
        <f>+((Y46-Y47)/+Y47)*100%</f>
        <v>0.44444444444444442</v>
      </c>
      <c r="X46" s="85" t="s">
        <v>61</v>
      </c>
      <c r="Y46" s="199">
        <v>13</v>
      </c>
      <c r="Z46" s="304">
        <f>+J46/J47</f>
        <v>1.0204081632653061</v>
      </c>
    </row>
    <row r="47" spans="2:28" ht="15" customHeight="1" x14ac:dyDescent="0.25">
      <c r="B47" s="328" t="s">
        <v>57</v>
      </c>
      <c r="C47" s="329"/>
      <c r="D47" s="57"/>
      <c r="E47" s="347"/>
      <c r="F47" s="292"/>
      <c r="G47" s="293"/>
      <c r="H47" s="266"/>
      <c r="I47" s="76" t="s">
        <v>79</v>
      </c>
      <c r="J47" s="296">
        <v>98</v>
      </c>
      <c r="K47" s="297"/>
      <c r="L47" s="300"/>
      <c r="M47" s="301"/>
      <c r="N47" s="303"/>
      <c r="O47" s="85" t="s">
        <v>63</v>
      </c>
      <c r="P47" s="64">
        <v>9</v>
      </c>
      <c r="Q47" s="303"/>
      <c r="R47" s="85" t="s">
        <v>63</v>
      </c>
      <c r="S47" s="64">
        <v>9</v>
      </c>
      <c r="T47" s="303"/>
      <c r="U47" s="85" t="s">
        <v>63</v>
      </c>
      <c r="V47" s="64">
        <v>9</v>
      </c>
      <c r="W47" s="303"/>
      <c r="X47" s="85" t="s">
        <v>63</v>
      </c>
      <c r="Y47" s="64">
        <v>9</v>
      </c>
      <c r="Z47" s="305"/>
    </row>
    <row r="48" spans="2:28" ht="12" customHeight="1" x14ac:dyDescent="0.25">
      <c r="B48" s="352" t="s">
        <v>71</v>
      </c>
      <c r="C48" s="353"/>
      <c r="D48" s="66" t="s">
        <v>63</v>
      </c>
      <c r="E48" s="68" t="s">
        <v>69</v>
      </c>
      <c r="F48" s="220" t="s">
        <v>72</v>
      </c>
      <c r="G48" s="289"/>
      <c r="H48" s="265" t="s">
        <v>76</v>
      </c>
      <c r="I48" s="267"/>
      <c r="J48" s="268"/>
      <c r="K48" s="269"/>
      <c r="L48" s="273" t="s">
        <v>73</v>
      </c>
      <c r="M48" s="274"/>
      <c r="N48" s="277">
        <v>1000000</v>
      </c>
      <c r="O48" s="278"/>
      <c r="P48" s="279"/>
      <c r="Q48" s="283">
        <v>1000000</v>
      </c>
      <c r="R48" s="284"/>
      <c r="S48" s="285"/>
      <c r="T48" s="283">
        <v>1000000</v>
      </c>
      <c r="U48" s="284"/>
      <c r="V48" s="285"/>
      <c r="W48" s="283">
        <v>1000000</v>
      </c>
      <c r="X48" s="284"/>
      <c r="Y48" s="285"/>
      <c r="Z48" s="306">
        <f>+N48+Q48+T48+W48</f>
        <v>4000000</v>
      </c>
      <c r="AA48" s="16"/>
      <c r="AB48" s="577"/>
    </row>
    <row r="49" spans="2:28" ht="12" customHeight="1" x14ac:dyDescent="0.25">
      <c r="B49" s="354"/>
      <c r="C49" s="355"/>
      <c r="D49" s="56"/>
      <c r="E49" s="346" t="s">
        <v>70</v>
      </c>
      <c r="F49" s="290"/>
      <c r="G49" s="291"/>
      <c r="H49" s="266"/>
      <c r="I49" s="270"/>
      <c r="J49" s="271"/>
      <c r="K49" s="272"/>
      <c r="L49" s="275"/>
      <c r="M49" s="276"/>
      <c r="N49" s="280"/>
      <c r="O49" s="281"/>
      <c r="P49" s="282"/>
      <c r="Q49" s="286"/>
      <c r="R49" s="287"/>
      <c r="S49" s="288"/>
      <c r="T49" s="286"/>
      <c r="U49" s="287"/>
      <c r="V49" s="288"/>
      <c r="W49" s="286"/>
      <c r="X49" s="287"/>
      <c r="Y49" s="288"/>
      <c r="Z49" s="307"/>
      <c r="AA49" s="16"/>
    </row>
    <row r="50" spans="2:28" ht="12" customHeight="1" x14ac:dyDescent="0.25">
      <c r="B50" s="72"/>
      <c r="C50" s="73"/>
      <c r="D50" s="56"/>
      <c r="E50" s="346"/>
      <c r="F50" s="290"/>
      <c r="G50" s="291"/>
      <c r="H50" s="265" t="s">
        <v>77</v>
      </c>
      <c r="I50" s="92"/>
      <c r="J50" s="93"/>
      <c r="K50" s="94"/>
      <c r="L50" s="273"/>
      <c r="M50" s="274"/>
      <c r="N50" s="396">
        <v>200000</v>
      </c>
      <c r="O50" s="397"/>
      <c r="P50" s="398"/>
      <c r="Q50" s="283">
        <v>500000</v>
      </c>
      <c r="R50" s="284"/>
      <c r="S50" s="285"/>
      <c r="T50" s="283">
        <v>500000</v>
      </c>
      <c r="U50" s="284"/>
      <c r="V50" s="285"/>
      <c r="W50" s="283">
        <v>1000000</v>
      </c>
      <c r="X50" s="284"/>
      <c r="Y50" s="285"/>
      <c r="Z50" s="306">
        <f>+N50+Q50+T50+W50</f>
        <v>2200000</v>
      </c>
      <c r="AA50" s="16"/>
      <c r="AB50" s="577"/>
    </row>
    <row r="51" spans="2:28" ht="12" customHeight="1" x14ac:dyDescent="0.25">
      <c r="B51" s="74" t="s">
        <v>54</v>
      </c>
      <c r="C51" s="75" t="s">
        <v>55</v>
      </c>
      <c r="D51" s="57"/>
      <c r="E51" s="347"/>
      <c r="F51" s="292"/>
      <c r="G51" s="293"/>
      <c r="H51" s="266"/>
      <c r="I51" s="95"/>
      <c r="J51" s="96"/>
      <c r="K51" s="97"/>
      <c r="L51" s="275"/>
      <c r="M51" s="276"/>
      <c r="N51" s="399"/>
      <c r="O51" s="400"/>
      <c r="P51" s="401"/>
      <c r="Q51" s="286"/>
      <c r="R51" s="287"/>
      <c r="S51" s="288"/>
      <c r="T51" s="286"/>
      <c r="U51" s="287"/>
      <c r="V51" s="288"/>
      <c r="W51" s="286"/>
      <c r="X51" s="287"/>
      <c r="Y51" s="288"/>
      <c r="Z51" s="307"/>
    </row>
    <row r="52" spans="2:28" x14ac:dyDescent="0.25">
      <c r="B52" s="411"/>
      <c r="C52" s="412"/>
      <c r="D52" s="413"/>
      <c r="E52" s="413"/>
      <c r="F52" s="412"/>
      <c r="G52" s="412"/>
      <c r="H52" s="412"/>
      <c r="I52" s="413"/>
      <c r="J52" s="413"/>
      <c r="K52" s="413"/>
      <c r="L52" s="412"/>
      <c r="M52" s="412"/>
      <c r="N52" s="412"/>
      <c r="O52" s="412"/>
      <c r="P52" s="412"/>
      <c r="Q52" s="412"/>
      <c r="R52" s="412"/>
      <c r="S52" s="412"/>
      <c r="T52" s="412"/>
      <c r="U52" s="412"/>
      <c r="V52" s="412"/>
      <c r="W52" s="412"/>
      <c r="X52" s="412"/>
      <c r="Y52" s="412"/>
      <c r="Z52" s="414"/>
    </row>
    <row r="53" spans="2:28" x14ac:dyDescent="0.25">
      <c r="B53" s="378" t="s">
        <v>32</v>
      </c>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6"/>
    </row>
    <row r="54" spans="2:28" ht="41.25" customHeight="1" x14ac:dyDescent="0.25">
      <c r="B54" s="548" t="s">
        <v>169</v>
      </c>
      <c r="C54" s="549"/>
      <c r="D54" s="549"/>
      <c r="E54" s="549"/>
      <c r="F54" s="549"/>
      <c r="G54" s="549"/>
      <c r="H54" s="549"/>
      <c r="I54" s="549"/>
      <c r="J54" s="549"/>
      <c r="K54" s="550"/>
      <c r="L54" s="338" t="s">
        <v>78</v>
      </c>
      <c r="M54" s="339"/>
      <c r="N54" s="338" t="s">
        <v>22</v>
      </c>
      <c r="O54" s="344"/>
      <c r="P54" s="339"/>
      <c r="Q54" s="338" t="s">
        <v>23</v>
      </c>
      <c r="R54" s="344"/>
      <c r="S54" s="339"/>
      <c r="T54" s="338" t="s">
        <v>24</v>
      </c>
      <c r="U54" s="344"/>
      <c r="V54" s="339"/>
      <c r="W54" s="338" t="s">
        <v>25</v>
      </c>
      <c r="X54" s="344"/>
      <c r="Y54" s="339"/>
      <c r="Z54" s="402" t="s">
        <v>26</v>
      </c>
    </row>
    <row r="55" spans="2:28" x14ac:dyDescent="0.25">
      <c r="B55" s="383" t="s">
        <v>27</v>
      </c>
      <c r="C55" s="385"/>
      <c r="D55" s="383" t="s">
        <v>56</v>
      </c>
      <c r="E55" s="385"/>
      <c r="F55" s="405" t="s">
        <v>28</v>
      </c>
      <c r="G55" s="406"/>
      <c r="H55" s="409" t="s">
        <v>73</v>
      </c>
      <c r="I55" s="338" t="s">
        <v>83</v>
      </c>
      <c r="J55" s="344"/>
      <c r="K55" s="339"/>
      <c r="L55" s="340"/>
      <c r="M55" s="341"/>
      <c r="N55" s="342"/>
      <c r="O55" s="345"/>
      <c r="P55" s="343"/>
      <c r="Q55" s="342"/>
      <c r="R55" s="345"/>
      <c r="S55" s="343"/>
      <c r="T55" s="342"/>
      <c r="U55" s="345"/>
      <c r="V55" s="343"/>
      <c r="W55" s="342"/>
      <c r="X55" s="345"/>
      <c r="Y55" s="343"/>
      <c r="Z55" s="403"/>
    </row>
    <row r="56" spans="2:28" x14ac:dyDescent="0.25">
      <c r="B56" s="389"/>
      <c r="C56" s="391"/>
      <c r="D56" s="389"/>
      <c r="E56" s="391"/>
      <c r="F56" s="407"/>
      <c r="G56" s="408"/>
      <c r="H56" s="410"/>
      <c r="I56" s="342"/>
      <c r="J56" s="345"/>
      <c r="K56" s="343"/>
      <c r="L56" s="342"/>
      <c r="M56" s="343"/>
      <c r="N56" s="79" t="s">
        <v>81</v>
      </c>
      <c r="O56" s="84" t="s">
        <v>80</v>
      </c>
      <c r="P56" s="80" t="s">
        <v>82</v>
      </c>
      <c r="Q56" s="79" t="s">
        <v>81</v>
      </c>
      <c r="R56" s="84" t="s">
        <v>80</v>
      </c>
      <c r="S56" s="80" t="s">
        <v>82</v>
      </c>
      <c r="T56" s="79" t="s">
        <v>81</v>
      </c>
      <c r="U56" s="84" t="s">
        <v>80</v>
      </c>
      <c r="V56" s="80" t="s">
        <v>82</v>
      </c>
      <c r="W56" s="79" t="s">
        <v>81</v>
      </c>
      <c r="X56" s="84" t="s">
        <v>80</v>
      </c>
      <c r="Y56" s="80" t="s">
        <v>82</v>
      </c>
      <c r="Z56" s="404"/>
    </row>
    <row r="57" spans="2:28" x14ac:dyDescent="0.25">
      <c r="B57" s="392" t="s">
        <v>62</v>
      </c>
      <c r="C57" s="393"/>
      <c r="D57" s="65" t="s">
        <v>61</v>
      </c>
      <c r="E57" s="67" t="s">
        <v>85</v>
      </c>
      <c r="F57" s="220" t="s">
        <v>241</v>
      </c>
      <c r="G57" s="289"/>
      <c r="H57" s="294" t="s">
        <v>74</v>
      </c>
      <c r="I57" s="76" t="s">
        <v>29</v>
      </c>
      <c r="J57" s="296">
        <f>+P57+S57+V57+Y57</f>
        <v>5670</v>
      </c>
      <c r="K57" s="297"/>
      <c r="L57" s="298">
        <f>+((J57-J58)/J58)*100%</f>
        <v>0.15384615384615385</v>
      </c>
      <c r="M57" s="299"/>
      <c r="N57" s="302">
        <f>+((P57-P58)/+P58)*100%</f>
        <v>0.15384615384615385</v>
      </c>
      <c r="O57" s="85" t="s">
        <v>61</v>
      </c>
      <c r="P57" s="86">
        <f>5670/4</f>
        <v>1417.5</v>
      </c>
      <c r="Q57" s="302">
        <v>0</v>
      </c>
      <c r="R57" s="85" t="s">
        <v>61</v>
      </c>
      <c r="S57" s="86">
        <v>1417.5</v>
      </c>
      <c r="T57" s="302">
        <v>0</v>
      </c>
      <c r="U57" s="85" t="s">
        <v>61</v>
      </c>
      <c r="V57" s="86">
        <f>+S57</f>
        <v>1417.5</v>
      </c>
      <c r="W57" s="302">
        <v>0</v>
      </c>
      <c r="X57" s="85" t="s">
        <v>61</v>
      </c>
      <c r="Y57" s="182">
        <f>+V57</f>
        <v>1417.5</v>
      </c>
      <c r="Z57" s="304">
        <f>+J57/J58</f>
        <v>1.1538461538461537</v>
      </c>
    </row>
    <row r="58" spans="2:28" x14ac:dyDescent="0.25">
      <c r="B58" s="394"/>
      <c r="C58" s="395"/>
      <c r="D58" s="56"/>
      <c r="E58" s="346" t="s">
        <v>242</v>
      </c>
      <c r="F58" s="290"/>
      <c r="G58" s="291"/>
      <c r="H58" s="295"/>
      <c r="I58" s="76" t="s">
        <v>79</v>
      </c>
      <c r="J58" s="296">
        <f t="shared" ref="J58" si="1">+P58+S58+V58+Y58</f>
        <v>4914</v>
      </c>
      <c r="K58" s="297"/>
      <c r="L58" s="300"/>
      <c r="M58" s="301"/>
      <c r="N58" s="303"/>
      <c r="O58" s="85" t="s">
        <v>63</v>
      </c>
      <c r="P58" s="64">
        <f>4914/4</f>
        <v>1228.5</v>
      </c>
      <c r="Q58" s="303"/>
      <c r="R58" s="85" t="s">
        <v>63</v>
      </c>
      <c r="S58" s="64">
        <v>1228.5</v>
      </c>
      <c r="T58" s="303"/>
      <c r="U58" s="85" t="s">
        <v>63</v>
      </c>
      <c r="V58" s="64">
        <f>+S58</f>
        <v>1228.5</v>
      </c>
      <c r="W58" s="303"/>
      <c r="X58" s="85" t="s">
        <v>63</v>
      </c>
      <c r="Y58" s="64">
        <f>+V58</f>
        <v>1228.5</v>
      </c>
      <c r="Z58" s="305"/>
    </row>
    <row r="59" spans="2:28" x14ac:dyDescent="0.25">
      <c r="B59" s="70"/>
      <c r="C59" s="71"/>
      <c r="D59" s="56"/>
      <c r="E59" s="346"/>
      <c r="F59" s="290"/>
      <c r="G59" s="291"/>
      <c r="H59" s="265" t="s">
        <v>75</v>
      </c>
      <c r="I59" s="76" t="s">
        <v>29</v>
      </c>
      <c r="J59" s="296">
        <f>+P59+S59+V59+Y59</f>
        <v>5520</v>
      </c>
      <c r="K59" s="297"/>
      <c r="L59" s="298">
        <f>+((J59-J60)/J60)*100%</f>
        <v>6.1538461538461542E-2</v>
      </c>
      <c r="M59" s="299"/>
      <c r="N59" s="302">
        <f>+((P59-P60)/+P60)*100%</f>
        <v>6.1538461538461542E-2</v>
      </c>
      <c r="O59" s="85" t="s">
        <v>61</v>
      </c>
      <c r="P59" s="86">
        <v>1380</v>
      </c>
      <c r="Q59" s="302">
        <v>0</v>
      </c>
      <c r="R59" s="85" t="s">
        <v>61</v>
      </c>
      <c r="S59" s="86">
        <v>1380</v>
      </c>
      <c r="T59" s="302">
        <v>0</v>
      </c>
      <c r="U59" s="85" t="s">
        <v>61</v>
      </c>
      <c r="V59" s="64">
        <f t="shared" ref="V59:V60" si="2">+S59</f>
        <v>1380</v>
      </c>
      <c r="W59" s="302">
        <v>0</v>
      </c>
      <c r="X59" s="85" t="s">
        <v>61</v>
      </c>
      <c r="Y59" s="64">
        <f t="shared" ref="Y59:Y60" si="3">+V59</f>
        <v>1380</v>
      </c>
      <c r="Z59" s="304">
        <f>+J59/J60</f>
        <v>1.0615384615384615</v>
      </c>
    </row>
    <row r="60" spans="2:28" x14ac:dyDescent="0.25">
      <c r="B60" s="328" t="s">
        <v>57</v>
      </c>
      <c r="C60" s="329"/>
      <c r="D60" s="57"/>
      <c r="E60" s="347"/>
      <c r="F60" s="292"/>
      <c r="G60" s="293"/>
      <c r="H60" s="266"/>
      <c r="I60" s="76" t="s">
        <v>79</v>
      </c>
      <c r="J60" s="296">
        <f>+P60+S60+V60+Y60</f>
        <v>5200</v>
      </c>
      <c r="K60" s="297"/>
      <c r="L60" s="300"/>
      <c r="M60" s="301"/>
      <c r="N60" s="303"/>
      <c r="O60" s="85" t="s">
        <v>63</v>
      </c>
      <c r="P60" s="64">
        <v>1300</v>
      </c>
      <c r="Q60" s="303"/>
      <c r="R60" s="85" t="s">
        <v>63</v>
      </c>
      <c r="S60" s="64">
        <v>1300</v>
      </c>
      <c r="T60" s="303"/>
      <c r="U60" s="85" t="s">
        <v>63</v>
      </c>
      <c r="V60" s="64">
        <f t="shared" si="2"/>
        <v>1300</v>
      </c>
      <c r="W60" s="303"/>
      <c r="X60" s="85" t="s">
        <v>63</v>
      </c>
      <c r="Y60" s="64">
        <f t="shared" si="3"/>
        <v>1300</v>
      </c>
      <c r="Z60" s="305"/>
    </row>
    <row r="61" spans="2:28" ht="15" customHeight="1" x14ac:dyDescent="0.25">
      <c r="B61" s="352" t="s">
        <v>89</v>
      </c>
      <c r="C61" s="353"/>
      <c r="D61" s="66" t="s">
        <v>63</v>
      </c>
      <c r="E61" s="68" t="s">
        <v>86</v>
      </c>
      <c r="F61" s="220" t="s">
        <v>241</v>
      </c>
      <c r="G61" s="289"/>
      <c r="H61" s="265" t="s">
        <v>76</v>
      </c>
      <c r="I61" s="267"/>
      <c r="J61" s="268"/>
      <c r="K61" s="269"/>
      <c r="L61" s="273" t="s">
        <v>73</v>
      </c>
      <c r="M61" s="274"/>
      <c r="N61" s="504">
        <v>1000000</v>
      </c>
      <c r="O61" s="505"/>
      <c r="P61" s="506"/>
      <c r="Q61" s="422">
        <v>1000000</v>
      </c>
      <c r="R61" s="499"/>
      <c r="S61" s="500"/>
      <c r="T61" s="422">
        <v>1000000</v>
      </c>
      <c r="U61" s="499"/>
      <c r="V61" s="500"/>
      <c r="W61" s="422">
        <v>1000000</v>
      </c>
      <c r="X61" s="499"/>
      <c r="Y61" s="500"/>
      <c r="Z61" s="306">
        <f>+N61+Q61+T61+W61</f>
        <v>4000000</v>
      </c>
    </row>
    <row r="62" spans="2:28" ht="15" customHeight="1" x14ac:dyDescent="0.25">
      <c r="B62" s="354"/>
      <c r="C62" s="355"/>
      <c r="D62" s="56"/>
      <c r="E62" s="346" t="s">
        <v>243</v>
      </c>
      <c r="F62" s="290"/>
      <c r="G62" s="291"/>
      <c r="H62" s="266"/>
      <c r="I62" s="270"/>
      <c r="J62" s="271"/>
      <c r="K62" s="272"/>
      <c r="L62" s="275"/>
      <c r="M62" s="276"/>
      <c r="N62" s="507"/>
      <c r="O62" s="508"/>
      <c r="P62" s="509"/>
      <c r="Q62" s="501"/>
      <c r="R62" s="502"/>
      <c r="S62" s="503"/>
      <c r="T62" s="501"/>
      <c r="U62" s="502"/>
      <c r="V62" s="503"/>
      <c r="W62" s="501"/>
      <c r="X62" s="502"/>
      <c r="Y62" s="503"/>
      <c r="Z62" s="307"/>
    </row>
    <row r="63" spans="2:28" x14ac:dyDescent="0.25">
      <c r="B63" s="72"/>
      <c r="C63" s="73"/>
      <c r="D63" s="56"/>
      <c r="E63" s="346"/>
      <c r="F63" s="290"/>
      <c r="G63" s="291"/>
      <c r="H63" s="265" t="s">
        <v>77</v>
      </c>
      <c r="I63" s="92"/>
      <c r="J63" s="93"/>
      <c r="K63" s="94"/>
      <c r="L63" s="273"/>
      <c r="M63" s="274"/>
      <c r="N63" s="493">
        <v>400000</v>
      </c>
      <c r="O63" s="494"/>
      <c r="P63" s="495"/>
      <c r="Q63" s="422">
        <v>500000</v>
      </c>
      <c r="R63" s="499"/>
      <c r="S63" s="500"/>
      <c r="T63" s="422">
        <v>500000</v>
      </c>
      <c r="U63" s="499"/>
      <c r="V63" s="500"/>
      <c r="W63" s="422">
        <v>1000000</v>
      </c>
      <c r="X63" s="499"/>
      <c r="Y63" s="500"/>
      <c r="Z63" s="306">
        <f>+N63+Q63+T63+W63</f>
        <v>2400000</v>
      </c>
    </row>
    <row r="64" spans="2:28" x14ac:dyDescent="0.25">
      <c r="B64" s="74" t="s">
        <v>54</v>
      </c>
      <c r="C64" s="75" t="s">
        <v>55</v>
      </c>
      <c r="D64" s="57"/>
      <c r="E64" s="347"/>
      <c r="F64" s="292"/>
      <c r="G64" s="293"/>
      <c r="H64" s="266"/>
      <c r="I64" s="95"/>
      <c r="J64" s="96"/>
      <c r="K64" s="97"/>
      <c r="L64" s="275"/>
      <c r="M64" s="276"/>
      <c r="N64" s="496"/>
      <c r="O64" s="497"/>
      <c r="P64" s="498"/>
      <c r="Q64" s="501"/>
      <c r="R64" s="502"/>
      <c r="S64" s="503"/>
      <c r="T64" s="501"/>
      <c r="U64" s="502"/>
      <c r="V64" s="503"/>
      <c r="W64" s="501"/>
      <c r="X64" s="502"/>
      <c r="Y64" s="503"/>
      <c r="Z64" s="307"/>
    </row>
    <row r="65" spans="2:27" x14ac:dyDescent="0.25">
      <c r="B65" s="88"/>
      <c r="C65" s="89"/>
      <c r="D65" s="89"/>
      <c r="E65" s="89"/>
      <c r="F65" s="89"/>
      <c r="G65" s="89"/>
      <c r="H65" s="89"/>
      <c r="I65" s="90"/>
      <c r="J65" s="90"/>
      <c r="K65" s="90"/>
      <c r="L65" s="89"/>
      <c r="M65" s="89"/>
      <c r="N65" s="90"/>
      <c r="O65" s="90"/>
      <c r="P65" s="90"/>
      <c r="Q65" s="90"/>
      <c r="R65" s="90"/>
      <c r="S65" s="90"/>
      <c r="T65" s="90"/>
      <c r="U65" s="90"/>
      <c r="V65" s="90"/>
      <c r="W65" s="90"/>
      <c r="X65" s="90"/>
      <c r="Y65" s="90"/>
      <c r="Z65" s="91"/>
    </row>
    <row r="66" spans="2:27" x14ac:dyDescent="0.25">
      <c r="B66" s="88"/>
      <c r="C66" s="89"/>
      <c r="D66" s="89"/>
      <c r="E66" s="89"/>
      <c r="F66" s="89"/>
      <c r="G66" s="89"/>
      <c r="H66" s="89"/>
      <c r="I66" s="90"/>
      <c r="J66" s="90"/>
      <c r="K66" s="90"/>
      <c r="L66" s="89"/>
      <c r="M66" s="89"/>
      <c r="N66" s="90"/>
      <c r="O66" s="90"/>
      <c r="P66" s="90"/>
      <c r="Q66" s="90"/>
      <c r="R66" s="90"/>
      <c r="S66" s="90"/>
      <c r="T66" s="90"/>
      <c r="U66" s="90"/>
      <c r="V66" s="90"/>
      <c r="W66" s="90"/>
      <c r="X66" s="90"/>
      <c r="Y66" s="90"/>
      <c r="Z66" s="91"/>
    </row>
    <row r="67" spans="2:27" ht="37.5" customHeight="1" x14ac:dyDescent="0.25">
      <c r="B67" s="548" t="s">
        <v>170</v>
      </c>
      <c r="C67" s="549"/>
      <c r="D67" s="549"/>
      <c r="E67" s="549"/>
      <c r="F67" s="549"/>
      <c r="G67" s="549"/>
      <c r="H67" s="549"/>
      <c r="I67" s="549"/>
      <c r="J67" s="549"/>
      <c r="K67" s="550"/>
      <c r="L67" s="338" t="s">
        <v>78</v>
      </c>
      <c r="M67" s="339"/>
      <c r="N67" s="338" t="s">
        <v>22</v>
      </c>
      <c r="O67" s="344"/>
      <c r="P67" s="339"/>
      <c r="Q67" s="338" t="s">
        <v>23</v>
      </c>
      <c r="R67" s="344"/>
      <c r="S67" s="339"/>
      <c r="T67" s="338" t="s">
        <v>24</v>
      </c>
      <c r="U67" s="344"/>
      <c r="V67" s="339"/>
      <c r="W67" s="338" t="s">
        <v>25</v>
      </c>
      <c r="X67" s="344"/>
      <c r="Y67" s="339"/>
      <c r="Z67" s="402" t="s">
        <v>26</v>
      </c>
    </row>
    <row r="68" spans="2:27" x14ac:dyDescent="0.25">
      <c r="B68" s="383" t="s">
        <v>27</v>
      </c>
      <c r="C68" s="385"/>
      <c r="D68" s="383" t="s">
        <v>56</v>
      </c>
      <c r="E68" s="385"/>
      <c r="F68" s="405" t="s">
        <v>28</v>
      </c>
      <c r="G68" s="406"/>
      <c r="H68" s="409" t="s">
        <v>73</v>
      </c>
      <c r="I68" s="338" t="s">
        <v>83</v>
      </c>
      <c r="J68" s="344"/>
      <c r="K68" s="339"/>
      <c r="L68" s="340"/>
      <c r="M68" s="341"/>
      <c r="N68" s="342"/>
      <c r="O68" s="345"/>
      <c r="P68" s="343"/>
      <c r="Q68" s="342"/>
      <c r="R68" s="345"/>
      <c r="S68" s="343"/>
      <c r="T68" s="342"/>
      <c r="U68" s="345"/>
      <c r="V68" s="343"/>
      <c r="W68" s="342"/>
      <c r="X68" s="345"/>
      <c r="Y68" s="343"/>
      <c r="Z68" s="403"/>
    </row>
    <row r="69" spans="2:27" ht="15" customHeight="1" x14ac:dyDescent="0.25">
      <c r="B69" s="389"/>
      <c r="C69" s="391"/>
      <c r="D69" s="389"/>
      <c r="E69" s="391"/>
      <c r="F69" s="407"/>
      <c r="G69" s="408"/>
      <c r="H69" s="410"/>
      <c r="I69" s="342"/>
      <c r="J69" s="345"/>
      <c r="K69" s="343"/>
      <c r="L69" s="342"/>
      <c r="M69" s="343"/>
      <c r="N69" s="79" t="s">
        <v>81</v>
      </c>
      <c r="O69" s="84" t="s">
        <v>80</v>
      </c>
      <c r="P69" s="80" t="s">
        <v>82</v>
      </c>
      <c r="Q69" s="79" t="s">
        <v>81</v>
      </c>
      <c r="R69" s="84" t="s">
        <v>80</v>
      </c>
      <c r="S69" s="80" t="s">
        <v>82</v>
      </c>
      <c r="T69" s="79" t="s">
        <v>81</v>
      </c>
      <c r="U69" s="84" t="s">
        <v>80</v>
      </c>
      <c r="V69" s="80" t="s">
        <v>82</v>
      </c>
      <c r="W69" s="79" t="s">
        <v>81</v>
      </c>
      <c r="X69" s="84" t="s">
        <v>80</v>
      </c>
      <c r="Y69" s="80" t="s">
        <v>82</v>
      </c>
      <c r="Z69" s="404"/>
    </row>
    <row r="70" spans="2:27" ht="15" customHeight="1" x14ac:dyDescent="0.25">
      <c r="B70" s="392" t="s">
        <v>62</v>
      </c>
      <c r="C70" s="393"/>
      <c r="D70" s="65" t="s">
        <v>61</v>
      </c>
      <c r="E70" s="67" t="s">
        <v>106</v>
      </c>
      <c r="F70" s="220" t="s">
        <v>244</v>
      </c>
      <c r="G70" s="289"/>
      <c r="H70" s="294" t="s">
        <v>74</v>
      </c>
      <c r="I70" s="76" t="s">
        <v>29</v>
      </c>
      <c r="J70" s="180">
        <f>+P70+S70+V70+Y70</f>
        <v>60</v>
      </c>
      <c r="K70" s="181"/>
      <c r="L70" s="298">
        <f>+((J70-J71)/J71)*100%</f>
        <v>1</v>
      </c>
      <c r="M70" s="299"/>
      <c r="N70" s="302">
        <f>+((P70-P71)/+P71)*100%</f>
        <v>1</v>
      </c>
      <c r="O70" s="85" t="s">
        <v>61</v>
      </c>
      <c r="P70" s="86">
        <v>20</v>
      </c>
      <c r="Q70" s="302">
        <v>0</v>
      </c>
      <c r="R70" s="85" t="s">
        <v>61</v>
      </c>
      <c r="S70" s="86">
        <v>20</v>
      </c>
      <c r="T70" s="302">
        <v>0</v>
      </c>
      <c r="U70" s="85" t="s">
        <v>61</v>
      </c>
      <c r="V70" s="182">
        <v>20</v>
      </c>
      <c r="W70" s="302">
        <v>0</v>
      </c>
      <c r="X70" s="85" t="s">
        <v>61</v>
      </c>
      <c r="Y70" s="182">
        <v>0</v>
      </c>
      <c r="Z70" s="304">
        <f>+J70/J71</f>
        <v>2</v>
      </c>
    </row>
    <row r="71" spans="2:27" ht="15" customHeight="1" x14ac:dyDescent="0.25">
      <c r="B71" s="394"/>
      <c r="C71" s="395"/>
      <c r="D71" s="56"/>
      <c r="E71" s="346" t="s">
        <v>245</v>
      </c>
      <c r="F71" s="290"/>
      <c r="G71" s="291"/>
      <c r="H71" s="295"/>
      <c r="I71" s="76" t="s">
        <v>79</v>
      </c>
      <c r="J71" s="180">
        <f t="shared" ref="J71:J73" si="4">+P71+S71+V71+Y71</f>
        <v>30</v>
      </c>
      <c r="K71" s="181"/>
      <c r="L71" s="300"/>
      <c r="M71" s="301"/>
      <c r="N71" s="303"/>
      <c r="O71" s="85" t="s">
        <v>63</v>
      </c>
      <c r="P71" s="64">
        <v>10</v>
      </c>
      <c r="Q71" s="303"/>
      <c r="R71" s="85" t="s">
        <v>63</v>
      </c>
      <c r="S71" s="64">
        <v>10</v>
      </c>
      <c r="T71" s="303"/>
      <c r="U71" s="85" t="s">
        <v>63</v>
      </c>
      <c r="V71" s="64">
        <v>10</v>
      </c>
      <c r="W71" s="303"/>
      <c r="X71" s="85" t="s">
        <v>63</v>
      </c>
      <c r="Y71" s="64">
        <v>0</v>
      </c>
      <c r="Z71" s="305"/>
    </row>
    <row r="72" spans="2:27" ht="12" customHeight="1" x14ac:dyDescent="0.25">
      <c r="B72" s="70"/>
      <c r="C72" s="71"/>
      <c r="D72" s="56"/>
      <c r="E72" s="346"/>
      <c r="F72" s="290"/>
      <c r="G72" s="291"/>
      <c r="H72" s="265" t="s">
        <v>75</v>
      </c>
      <c r="I72" s="76" t="s">
        <v>29</v>
      </c>
      <c r="J72" s="180">
        <f t="shared" si="4"/>
        <v>45</v>
      </c>
      <c r="K72" s="181"/>
      <c r="L72" s="298">
        <f>+((J72-J73)/J73)*100%</f>
        <v>0.5</v>
      </c>
      <c r="M72" s="299"/>
      <c r="N72" s="302">
        <f>+((P72-P73)/+P73)*100%</f>
        <v>0.5</v>
      </c>
      <c r="O72" s="85" t="s">
        <v>61</v>
      </c>
      <c r="P72" s="86">
        <v>15</v>
      </c>
      <c r="Q72" s="302">
        <v>0</v>
      </c>
      <c r="R72" s="85" t="s">
        <v>61</v>
      </c>
      <c r="S72" s="86">
        <v>15</v>
      </c>
      <c r="T72" s="302">
        <v>0</v>
      </c>
      <c r="U72" s="85" t="s">
        <v>61</v>
      </c>
      <c r="V72" s="182">
        <v>15</v>
      </c>
      <c r="W72" s="302">
        <v>0</v>
      </c>
      <c r="X72" s="85" t="s">
        <v>61</v>
      </c>
      <c r="Y72" s="182">
        <v>0</v>
      </c>
      <c r="Z72" s="304">
        <f>+J72/J73</f>
        <v>1.5</v>
      </c>
    </row>
    <row r="73" spans="2:27" ht="12" customHeight="1" x14ac:dyDescent="0.25">
      <c r="B73" s="328" t="s">
        <v>57</v>
      </c>
      <c r="C73" s="329"/>
      <c r="D73" s="57"/>
      <c r="E73" s="347"/>
      <c r="F73" s="292"/>
      <c r="G73" s="293"/>
      <c r="H73" s="266"/>
      <c r="I73" s="76" t="s">
        <v>79</v>
      </c>
      <c r="J73" s="180">
        <f t="shared" si="4"/>
        <v>30</v>
      </c>
      <c r="K73" s="181"/>
      <c r="L73" s="300"/>
      <c r="M73" s="301"/>
      <c r="N73" s="303"/>
      <c r="O73" s="85" t="s">
        <v>63</v>
      </c>
      <c r="P73" s="64">
        <v>10</v>
      </c>
      <c r="Q73" s="303"/>
      <c r="R73" s="85" t="s">
        <v>63</v>
      </c>
      <c r="S73" s="64">
        <v>10</v>
      </c>
      <c r="T73" s="303"/>
      <c r="U73" s="85" t="s">
        <v>63</v>
      </c>
      <c r="V73" s="64">
        <v>10</v>
      </c>
      <c r="W73" s="303"/>
      <c r="X73" s="85" t="s">
        <v>63</v>
      </c>
      <c r="Y73" s="64">
        <v>0</v>
      </c>
      <c r="Z73" s="305"/>
    </row>
    <row r="74" spans="2:27" ht="12" customHeight="1" x14ac:dyDescent="0.25">
      <c r="B74" s="352" t="s">
        <v>111</v>
      </c>
      <c r="C74" s="353"/>
      <c r="D74" s="66" t="s">
        <v>63</v>
      </c>
      <c r="E74" s="69" t="s">
        <v>108</v>
      </c>
      <c r="F74" s="220" t="s">
        <v>244</v>
      </c>
      <c r="G74" s="289"/>
      <c r="H74" s="265" t="s">
        <v>76</v>
      </c>
      <c r="I74" s="267"/>
      <c r="J74" s="268"/>
      <c r="K74" s="269"/>
      <c r="L74" s="273" t="s">
        <v>73</v>
      </c>
      <c r="M74" s="274"/>
      <c r="N74" s="504">
        <v>1000000</v>
      </c>
      <c r="O74" s="505"/>
      <c r="P74" s="506"/>
      <c r="Q74" s="422">
        <v>1139419.17</v>
      </c>
      <c r="R74" s="499"/>
      <c r="S74" s="500"/>
      <c r="T74" s="422">
        <v>1000000</v>
      </c>
      <c r="U74" s="499"/>
      <c r="V74" s="500"/>
      <c r="W74" s="422">
        <v>1000000</v>
      </c>
      <c r="X74" s="499"/>
      <c r="Y74" s="500"/>
      <c r="Z74" s="306">
        <f>+N74+Q74+T74+W74</f>
        <v>4139419.17</v>
      </c>
      <c r="AA74" s="16"/>
    </row>
    <row r="75" spans="2:27" ht="12" customHeight="1" x14ac:dyDescent="0.25">
      <c r="B75" s="354"/>
      <c r="C75" s="355"/>
      <c r="D75" s="56"/>
      <c r="E75" s="346" t="s">
        <v>246</v>
      </c>
      <c r="F75" s="290"/>
      <c r="G75" s="291"/>
      <c r="H75" s="266"/>
      <c r="I75" s="270"/>
      <c r="J75" s="271"/>
      <c r="K75" s="272"/>
      <c r="L75" s="275"/>
      <c r="M75" s="276"/>
      <c r="N75" s="507"/>
      <c r="O75" s="508"/>
      <c r="P75" s="509"/>
      <c r="Q75" s="501"/>
      <c r="R75" s="502"/>
      <c r="S75" s="503"/>
      <c r="T75" s="501"/>
      <c r="U75" s="502"/>
      <c r="V75" s="503"/>
      <c r="W75" s="501"/>
      <c r="X75" s="502"/>
      <c r="Y75" s="503"/>
      <c r="Z75" s="307"/>
    </row>
    <row r="76" spans="2:27" ht="15" customHeight="1" x14ac:dyDescent="0.25">
      <c r="B76" s="72"/>
      <c r="C76" s="73"/>
      <c r="D76" s="56"/>
      <c r="E76" s="346"/>
      <c r="F76" s="290"/>
      <c r="G76" s="291"/>
      <c r="H76" s="265" t="s">
        <v>77</v>
      </c>
      <c r="I76" s="92"/>
      <c r="J76" s="93"/>
      <c r="K76" s="94"/>
      <c r="L76" s="273"/>
      <c r="M76" s="274"/>
      <c r="N76" s="493">
        <v>300000</v>
      </c>
      <c r="O76" s="494"/>
      <c r="P76" s="495"/>
      <c r="Q76" s="422">
        <v>1125981.07</v>
      </c>
      <c r="R76" s="499"/>
      <c r="S76" s="500"/>
      <c r="T76" s="422">
        <v>500000</v>
      </c>
      <c r="U76" s="499"/>
      <c r="V76" s="500"/>
      <c r="W76" s="422">
        <v>1133981.23</v>
      </c>
      <c r="X76" s="499"/>
      <c r="Y76" s="500"/>
      <c r="Z76" s="306">
        <f>+N76+Q76+T76+W76</f>
        <v>3059962.3</v>
      </c>
    </row>
    <row r="77" spans="2:27" x14ac:dyDescent="0.25">
      <c r="B77" s="74" t="s">
        <v>54</v>
      </c>
      <c r="C77" s="75" t="s">
        <v>55</v>
      </c>
      <c r="D77" s="57"/>
      <c r="E77" s="347"/>
      <c r="F77" s="292"/>
      <c r="G77" s="293"/>
      <c r="H77" s="266"/>
      <c r="I77" s="95"/>
      <c r="J77" s="96"/>
      <c r="K77" s="97"/>
      <c r="L77" s="275"/>
      <c r="M77" s="276"/>
      <c r="N77" s="496"/>
      <c r="O77" s="497"/>
      <c r="P77" s="498"/>
      <c r="Q77" s="501"/>
      <c r="R77" s="502"/>
      <c r="S77" s="503"/>
      <c r="T77" s="501"/>
      <c r="U77" s="502"/>
      <c r="V77" s="503"/>
      <c r="W77" s="501"/>
      <c r="X77" s="502"/>
      <c r="Y77" s="503"/>
      <c r="Z77" s="307"/>
    </row>
    <row r="78" spans="2:27" ht="15" customHeight="1" x14ac:dyDescent="0.25">
      <c r="B78" s="88"/>
      <c r="C78" s="89"/>
      <c r="D78" s="89"/>
      <c r="E78" s="89"/>
      <c r="F78" s="89"/>
      <c r="G78" s="89"/>
      <c r="H78" s="89"/>
      <c r="I78" s="90"/>
      <c r="J78" s="90"/>
      <c r="K78" s="90"/>
      <c r="L78" s="89"/>
      <c r="M78" s="89"/>
      <c r="N78" s="90"/>
      <c r="O78" s="90"/>
      <c r="P78" s="90"/>
      <c r="Q78" s="90"/>
      <c r="R78" s="90"/>
      <c r="S78" s="90"/>
      <c r="T78" s="90"/>
      <c r="U78" s="90"/>
      <c r="V78" s="90"/>
      <c r="W78" s="90"/>
      <c r="X78" s="90"/>
      <c r="Y78" s="90"/>
      <c r="Z78" s="91"/>
    </row>
    <row r="79" spans="2:27" ht="15" customHeight="1" x14ac:dyDescent="0.25">
      <c r="B79" s="88"/>
      <c r="C79" s="89"/>
      <c r="D79" s="89"/>
      <c r="E79" s="89"/>
      <c r="F79" s="89"/>
      <c r="G79" s="89"/>
      <c r="H79" s="89"/>
      <c r="I79" s="90"/>
      <c r="J79" s="90"/>
      <c r="K79" s="90"/>
      <c r="L79" s="89"/>
      <c r="M79" s="89"/>
      <c r="N79" s="90"/>
      <c r="O79" s="90"/>
      <c r="P79" s="90"/>
      <c r="Q79" s="90"/>
      <c r="R79" s="90"/>
      <c r="S79" s="90"/>
      <c r="T79" s="90"/>
      <c r="U79" s="90"/>
      <c r="V79" s="90"/>
      <c r="W79" s="90"/>
      <c r="X79" s="90"/>
      <c r="Y79" s="90"/>
      <c r="Z79" s="91"/>
    </row>
    <row r="80" spans="2:27" ht="37.5" customHeight="1" x14ac:dyDescent="0.25">
      <c r="B80" s="548" t="s">
        <v>173</v>
      </c>
      <c r="C80" s="549"/>
      <c r="D80" s="549"/>
      <c r="E80" s="549"/>
      <c r="F80" s="549"/>
      <c r="G80" s="549"/>
      <c r="H80" s="549"/>
      <c r="I80" s="549"/>
      <c r="J80" s="549"/>
      <c r="K80" s="550"/>
      <c r="L80" s="338" t="s">
        <v>78</v>
      </c>
      <c r="M80" s="339"/>
      <c r="N80" s="338" t="s">
        <v>22</v>
      </c>
      <c r="O80" s="344"/>
      <c r="P80" s="339"/>
      <c r="Q80" s="338" t="s">
        <v>23</v>
      </c>
      <c r="R80" s="344"/>
      <c r="S80" s="339"/>
      <c r="T80" s="338" t="s">
        <v>24</v>
      </c>
      <c r="U80" s="344"/>
      <c r="V80" s="339"/>
      <c r="W80" s="338" t="s">
        <v>25</v>
      </c>
      <c r="X80" s="344"/>
      <c r="Y80" s="339"/>
      <c r="Z80" s="402" t="s">
        <v>26</v>
      </c>
    </row>
    <row r="81" spans="2:26" ht="12" customHeight="1" x14ac:dyDescent="0.25">
      <c r="B81" s="383" t="s">
        <v>27</v>
      </c>
      <c r="C81" s="385"/>
      <c r="D81" s="383" t="s">
        <v>56</v>
      </c>
      <c r="E81" s="385"/>
      <c r="F81" s="405" t="s">
        <v>28</v>
      </c>
      <c r="G81" s="406"/>
      <c r="H81" s="409" t="s">
        <v>73</v>
      </c>
      <c r="I81" s="338" t="s">
        <v>83</v>
      </c>
      <c r="J81" s="344"/>
      <c r="K81" s="339"/>
      <c r="L81" s="340"/>
      <c r="M81" s="341"/>
      <c r="N81" s="342"/>
      <c r="O81" s="345"/>
      <c r="P81" s="343"/>
      <c r="Q81" s="342"/>
      <c r="R81" s="345"/>
      <c r="S81" s="343"/>
      <c r="T81" s="342"/>
      <c r="U81" s="345"/>
      <c r="V81" s="343"/>
      <c r="W81" s="342"/>
      <c r="X81" s="345"/>
      <c r="Y81" s="343"/>
      <c r="Z81" s="403"/>
    </row>
    <row r="82" spans="2:26" ht="12" customHeight="1" x14ac:dyDescent="0.25">
      <c r="B82" s="389"/>
      <c r="C82" s="391"/>
      <c r="D82" s="389"/>
      <c r="E82" s="391"/>
      <c r="F82" s="407"/>
      <c r="G82" s="408"/>
      <c r="H82" s="410"/>
      <c r="I82" s="342"/>
      <c r="J82" s="345"/>
      <c r="K82" s="343"/>
      <c r="L82" s="342"/>
      <c r="M82" s="343"/>
      <c r="N82" s="79" t="s">
        <v>81</v>
      </c>
      <c r="O82" s="84" t="s">
        <v>80</v>
      </c>
      <c r="P82" s="80" t="s">
        <v>82</v>
      </c>
      <c r="Q82" s="79" t="s">
        <v>81</v>
      </c>
      <c r="R82" s="84" t="s">
        <v>80</v>
      </c>
      <c r="S82" s="80" t="s">
        <v>82</v>
      </c>
      <c r="T82" s="79" t="s">
        <v>81</v>
      </c>
      <c r="U82" s="84" t="s">
        <v>80</v>
      </c>
      <c r="V82" s="80" t="s">
        <v>82</v>
      </c>
      <c r="W82" s="79" t="s">
        <v>81</v>
      </c>
      <c r="X82" s="84" t="s">
        <v>80</v>
      </c>
      <c r="Y82" s="80" t="s">
        <v>82</v>
      </c>
      <c r="Z82" s="404"/>
    </row>
    <row r="83" spans="2:26" ht="12" customHeight="1" x14ac:dyDescent="0.25">
      <c r="B83" s="392" t="s">
        <v>62</v>
      </c>
      <c r="C83" s="393"/>
      <c r="D83" s="65" t="s">
        <v>61</v>
      </c>
      <c r="E83" s="67" t="s">
        <v>114</v>
      </c>
      <c r="F83" s="220" t="s">
        <v>247</v>
      </c>
      <c r="G83" s="289"/>
      <c r="H83" s="294" t="s">
        <v>74</v>
      </c>
      <c r="I83" s="76" t="s">
        <v>29</v>
      </c>
      <c r="J83" s="180">
        <f>+P83+S83+V83+Y83</f>
        <v>6</v>
      </c>
      <c r="K83" s="181"/>
      <c r="L83" s="298">
        <f>+((J83-J84)/J84)*100%</f>
        <v>0</v>
      </c>
      <c r="M83" s="299"/>
      <c r="N83" s="302">
        <f>+((P83-P84)/+P84)*100%</f>
        <v>0</v>
      </c>
      <c r="O83" s="85" t="s">
        <v>61</v>
      </c>
      <c r="P83" s="86">
        <v>2</v>
      </c>
      <c r="Q83" s="302">
        <v>0</v>
      </c>
      <c r="R83" s="85" t="s">
        <v>61</v>
      </c>
      <c r="S83" s="86">
        <v>2</v>
      </c>
      <c r="T83" s="302">
        <v>0</v>
      </c>
      <c r="U83" s="85" t="s">
        <v>61</v>
      </c>
      <c r="V83" s="182">
        <v>2</v>
      </c>
      <c r="W83" s="302">
        <v>0</v>
      </c>
      <c r="X83" s="85" t="s">
        <v>61</v>
      </c>
      <c r="Y83" s="182">
        <v>0</v>
      </c>
      <c r="Z83" s="304">
        <f>+J83/J84</f>
        <v>1</v>
      </c>
    </row>
    <row r="84" spans="2:26" ht="12" customHeight="1" x14ac:dyDescent="0.25">
      <c r="B84" s="394"/>
      <c r="C84" s="395"/>
      <c r="D84" s="56"/>
      <c r="E84" s="346" t="s">
        <v>248</v>
      </c>
      <c r="F84" s="290"/>
      <c r="G84" s="291"/>
      <c r="H84" s="295"/>
      <c r="I84" s="76" t="s">
        <v>79</v>
      </c>
      <c r="J84" s="180">
        <f t="shared" ref="J84:J86" si="5">+P84+S84+V84+Y84</f>
        <v>6</v>
      </c>
      <c r="K84" s="181"/>
      <c r="L84" s="300"/>
      <c r="M84" s="301"/>
      <c r="N84" s="303"/>
      <c r="O84" s="85" t="s">
        <v>63</v>
      </c>
      <c r="P84" s="64">
        <v>2</v>
      </c>
      <c r="Q84" s="303"/>
      <c r="R84" s="85" t="s">
        <v>63</v>
      </c>
      <c r="S84" s="64">
        <v>2</v>
      </c>
      <c r="T84" s="303"/>
      <c r="U84" s="85" t="s">
        <v>63</v>
      </c>
      <c r="V84" s="64">
        <v>2</v>
      </c>
      <c r="W84" s="303"/>
      <c r="X84" s="85" t="s">
        <v>63</v>
      </c>
      <c r="Y84" s="64">
        <v>0</v>
      </c>
      <c r="Z84" s="305"/>
    </row>
    <row r="85" spans="2:26" ht="15" customHeight="1" x14ac:dyDescent="0.25">
      <c r="B85" s="70"/>
      <c r="C85" s="71"/>
      <c r="D85" s="56"/>
      <c r="E85" s="346"/>
      <c r="F85" s="290"/>
      <c r="G85" s="291"/>
      <c r="H85" s="265" t="s">
        <v>75</v>
      </c>
      <c r="I85" s="76" t="s">
        <v>29</v>
      </c>
      <c r="J85" s="180">
        <f t="shared" si="5"/>
        <v>3</v>
      </c>
      <c r="K85" s="181"/>
      <c r="L85" s="298">
        <f>+((J85-J86)/J86)*100%</f>
        <v>0</v>
      </c>
      <c r="M85" s="299"/>
      <c r="N85" s="302">
        <f>+((P85-P86)/+P86)*100%</f>
        <v>0</v>
      </c>
      <c r="O85" s="85" t="s">
        <v>61</v>
      </c>
      <c r="P85" s="86">
        <v>1</v>
      </c>
      <c r="Q85" s="302">
        <v>0</v>
      </c>
      <c r="R85" s="85" t="s">
        <v>61</v>
      </c>
      <c r="S85" s="86">
        <v>1</v>
      </c>
      <c r="T85" s="302">
        <v>0</v>
      </c>
      <c r="U85" s="85" t="s">
        <v>61</v>
      </c>
      <c r="V85" s="182">
        <v>1</v>
      </c>
      <c r="W85" s="302">
        <v>0</v>
      </c>
      <c r="X85" s="85" t="s">
        <v>61</v>
      </c>
      <c r="Y85" s="182">
        <v>0</v>
      </c>
      <c r="Z85" s="304">
        <f>+J85/J86</f>
        <v>1</v>
      </c>
    </row>
    <row r="86" spans="2:26" x14ac:dyDescent="0.25">
      <c r="B86" s="328" t="s">
        <v>57</v>
      </c>
      <c r="C86" s="329"/>
      <c r="D86" s="57"/>
      <c r="E86" s="347"/>
      <c r="F86" s="292"/>
      <c r="G86" s="293"/>
      <c r="H86" s="266"/>
      <c r="I86" s="76" t="s">
        <v>79</v>
      </c>
      <c r="J86" s="180">
        <f t="shared" si="5"/>
        <v>3</v>
      </c>
      <c r="K86" s="181"/>
      <c r="L86" s="300"/>
      <c r="M86" s="301"/>
      <c r="N86" s="303"/>
      <c r="O86" s="85" t="s">
        <v>63</v>
      </c>
      <c r="P86" s="64">
        <v>1</v>
      </c>
      <c r="Q86" s="303"/>
      <c r="R86" s="85" t="s">
        <v>63</v>
      </c>
      <c r="S86" s="64">
        <v>1</v>
      </c>
      <c r="T86" s="303"/>
      <c r="U86" s="85" t="s">
        <v>63</v>
      </c>
      <c r="V86" s="64">
        <v>1</v>
      </c>
      <c r="W86" s="303"/>
      <c r="X86" s="85" t="s">
        <v>63</v>
      </c>
      <c r="Y86" s="64">
        <v>0</v>
      </c>
      <c r="Z86" s="305"/>
    </row>
    <row r="87" spans="2:26" ht="15" customHeight="1" x14ac:dyDescent="0.25">
      <c r="B87" s="352" t="s">
        <v>117</v>
      </c>
      <c r="C87" s="353"/>
      <c r="D87" s="66" t="s">
        <v>63</v>
      </c>
      <c r="E87" s="69" t="s">
        <v>115</v>
      </c>
      <c r="F87" s="220" t="s">
        <v>247</v>
      </c>
      <c r="G87" s="289"/>
      <c r="H87" s="265" t="s">
        <v>76</v>
      </c>
      <c r="I87" s="267"/>
      <c r="J87" s="268"/>
      <c r="K87" s="269"/>
      <c r="L87" s="273" t="s">
        <v>73</v>
      </c>
      <c r="M87" s="274"/>
      <c r="N87" s="504">
        <v>3000000</v>
      </c>
      <c r="O87" s="505"/>
      <c r="P87" s="506"/>
      <c r="Q87" s="422">
        <v>2000000</v>
      </c>
      <c r="R87" s="499"/>
      <c r="S87" s="500"/>
      <c r="T87" s="422">
        <v>2000000</v>
      </c>
      <c r="U87" s="499"/>
      <c r="V87" s="500"/>
      <c r="W87" s="422">
        <v>2000000</v>
      </c>
      <c r="X87" s="499"/>
      <c r="Y87" s="500"/>
      <c r="Z87" s="306">
        <f>+N87+Q87+T87+W87</f>
        <v>9000000</v>
      </c>
    </row>
    <row r="88" spans="2:26" ht="15" customHeight="1" x14ac:dyDescent="0.25">
      <c r="B88" s="354"/>
      <c r="C88" s="355"/>
      <c r="D88" s="56"/>
      <c r="E88" s="346" t="s">
        <v>249</v>
      </c>
      <c r="F88" s="290"/>
      <c r="G88" s="291"/>
      <c r="H88" s="266"/>
      <c r="I88" s="270"/>
      <c r="J88" s="271"/>
      <c r="K88" s="272"/>
      <c r="L88" s="275"/>
      <c r="M88" s="276"/>
      <c r="N88" s="507"/>
      <c r="O88" s="508"/>
      <c r="P88" s="509"/>
      <c r="Q88" s="501"/>
      <c r="R88" s="502"/>
      <c r="S88" s="503"/>
      <c r="T88" s="501"/>
      <c r="U88" s="502"/>
      <c r="V88" s="503"/>
      <c r="W88" s="501"/>
      <c r="X88" s="502"/>
      <c r="Y88" s="503"/>
      <c r="Z88" s="307"/>
    </row>
    <row r="89" spans="2:26" ht="15" customHeight="1" x14ac:dyDescent="0.25">
      <c r="B89" s="72"/>
      <c r="C89" s="73"/>
      <c r="D89" s="56"/>
      <c r="E89" s="346"/>
      <c r="F89" s="290"/>
      <c r="G89" s="291"/>
      <c r="H89" s="265" t="s">
        <v>77</v>
      </c>
      <c r="I89" s="92"/>
      <c r="J89" s="93"/>
      <c r="K89" s="94"/>
      <c r="L89" s="273"/>
      <c r="M89" s="274"/>
      <c r="N89" s="493">
        <v>2000000</v>
      </c>
      <c r="O89" s="494"/>
      <c r="P89" s="495"/>
      <c r="Q89" s="422">
        <v>500000</v>
      </c>
      <c r="R89" s="499"/>
      <c r="S89" s="500"/>
      <c r="T89" s="422">
        <v>971717.29</v>
      </c>
      <c r="U89" s="499"/>
      <c r="V89" s="500"/>
      <c r="W89" s="422">
        <v>2000000</v>
      </c>
      <c r="X89" s="499"/>
      <c r="Y89" s="500"/>
      <c r="Z89" s="306">
        <f>+N89+Q89+T89+W89</f>
        <v>5471717.29</v>
      </c>
    </row>
    <row r="90" spans="2:26" ht="12" customHeight="1" x14ac:dyDescent="0.25">
      <c r="B90" s="74" t="s">
        <v>54</v>
      </c>
      <c r="C90" s="75" t="s">
        <v>55</v>
      </c>
      <c r="D90" s="57"/>
      <c r="E90" s="347"/>
      <c r="F90" s="292"/>
      <c r="G90" s="293"/>
      <c r="H90" s="266"/>
      <c r="I90" s="95"/>
      <c r="J90" s="96"/>
      <c r="K90" s="97"/>
      <c r="L90" s="275"/>
      <c r="M90" s="276"/>
      <c r="N90" s="496"/>
      <c r="O90" s="497"/>
      <c r="P90" s="498"/>
      <c r="Q90" s="501"/>
      <c r="R90" s="502"/>
      <c r="S90" s="503"/>
      <c r="T90" s="501"/>
      <c r="U90" s="502"/>
      <c r="V90" s="503"/>
      <c r="W90" s="501"/>
      <c r="X90" s="502"/>
      <c r="Y90" s="503"/>
      <c r="Z90" s="307"/>
    </row>
    <row r="91" spans="2:26" ht="12" customHeight="1" x14ac:dyDescent="0.25">
      <c r="B91" s="58"/>
      <c r="C91" s="58"/>
      <c r="D91" s="58"/>
      <c r="E91" s="58"/>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8"/>
      <c r="C92" s="58"/>
      <c r="D92" s="58"/>
      <c r="E92" s="58"/>
      <c r="F92" s="18"/>
      <c r="G92" s="18"/>
      <c r="H92" s="19"/>
      <c r="I92" s="20" t="s">
        <v>30</v>
      </c>
      <c r="J92" s="30"/>
      <c r="K92" s="21"/>
      <c r="L92" s="17" t="s">
        <v>31</v>
      </c>
      <c r="M92" s="17"/>
      <c r="N92" s="22"/>
      <c r="O92" s="22"/>
      <c r="P92" s="22"/>
      <c r="Q92" s="22"/>
      <c r="R92" s="22"/>
      <c r="S92" s="22"/>
      <c r="T92" s="22"/>
      <c r="U92" s="22"/>
      <c r="V92" s="22"/>
      <c r="W92" s="22"/>
      <c r="X92" s="22"/>
      <c r="Y92" s="22"/>
      <c r="Z92" s="23"/>
    </row>
    <row r="93" spans="2:26" ht="12" customHeight="1" x14ac:dyDescent="0.25">
      <c r="B93" s="58"/>
      <c r="C93" s="58"/>
      <c r="D93" s="58"/>
      <c r="E93" s="58"/>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141"/>
      <c r="C94" s="142"/>
      <c r="D94" s="142"/>
      <c r="E94" s="142"/>
      <c r="F94" s="143"/>
      <c r="G94" s="143"/>
      <c r="H94" s="55"/>
      <c r="I94" s="144"/>
      <c r="J94" s="145"/>
      <c r="K94" s="145"/>
      <c r="L94" s="78"/>
      <c r="M94" s="78"/>
      <c r="N94" s="146"/>
      <c r="O94" s="146"/>
      <c r="P94" s="146"/>
      <c r="Q94" s="146"/>
      <c r="R94" s="146"/>
      <c r="S94" s="146"/>
      <c r="T94" s="146"/>
      <c r="U94" s="146"/>
      <c r="V94" s="146"/>
      <c r="W94" s="146"/>
      <c r="X94" s="146"/>
      <c r="Y94" s="146"/>
      <c r="Z94" s="147"/>
    </row>
    <row r="95" spans="2:26" ht="12" customHeight="1" x14ac:dyDescent="0.25">
      <c r="B95" s="141"/>
      <c r="C95" s="142"/>
      <c r="D95" s="142"/>
      <c r="E95" s="142"/>
      <c r="F95" s="143"/>
      <c r="G95" s="143"/>
      <c r="H95" s="55"/>
      <c r="I95" s="144"/>
      <c r="J95" s="145"/>
      <c r="K95" s="145"/>
      <c r="L95" s="78"/>
      <c r="M95" s="78"/>
      <c r="N95" s="146"/>
      <c r="O95" s="146"/>
      <c r="P95" s="146"/>
      <c r="Q95" s="146"/>
      <c r="R95" s="146"/>
      <c r="S95" s="146"/>
      <c r="T95" s="146"/>
      <c r="U95" s="146"/>
      <c r="V95" s="146"/>
      <c r="W95" s="146"/>
      <c r="X95" s="146"/>
      <c r="Y95" s="146"/>
      <c r="Z95" s="147"/>
    </row>
    <row r="96" spans="2:26" ht="12" customHeight="1" x14ac:dyDescent="0.25">
      <c r="B96" s="88"/>
      <c r="C96" s="132"/>
      <c r="D96" s="132"/>
      <c r="E96" s="132"/>
      <c r="F96" s="132"/>
      <c r="G96" s="132"/>
      <c r="H96" s="132"/>
      <c r="I96" s="127"/>
      <c r="J96" s="127"/>
      <c r="K96" s="127"/>
      <c r="L96" s="132"/>
      <c r="M96" s="132"/>
      <c r="N96" s="127"/>
      <c r="O96" s="127"/>
      <c r="P96" s="127"/>
      <c r="Q96" s="127"/>
      <c r="R96" s="127"/>
      <c r="S96" s="127"/>
      <c r="T96" s="127"/>
      <c r="U96" s="127"/>
      <c r="V96" s="127"/>
      <c r="W96" s="127"/>
      <c r="X96" s="127"/>
      <c r="Y96" s="127"/>
      <c r="Z96" s="128"/>
    </row>
    <row r="97" spans="2:26" ht="39.75" customHeight="1" x14ac:dyDescent="0.25">
      <c r="B97" s="548" t="s">
        <v>174</v>
      </c>
      <c r="C97" s="549"/>
      <c r="D97" s="549"/>
      <c r="E97" s="549"/>
      <c r="F97" s="549"/>
      <c r="G97" s="549"/>
      <c r="H97" s="549"/>
      <c r="I97" s="549"/>
      <c r="J97" s="549"/>
      <c r="K97" s="550"/>
      <c r="L97" s="338" t="s">
        <v>78</v>
      </c>
      <c r="M97" s="339"/>
      <c r="N97" s="338" t="s">
        <v>22</v>
      </c>
      <c r="O97" s="344"/>
      <c r="P97" s="339"/>
      <c r="Q97" s="338" t="s">
        <v>23</v>
      </c>
      <c r="R97" s="344"/>
      <c r="S97" s="339"/>
      <c r="T97" s="338" t="s">
        <v>24</v>
      </c>
      <c r="U97" s="344"/>
      <c r="V97" s="339"/>
      <c r="W97" s="338" t="s">
        <v>25</v>
      </c>
      <c r="X97" s="344"/>
      <c r="Y97" s="339"/>
      <c r="Z97" s="402" t="s">
        <v>26</v>
      </c>
    </row>
    <row r="98" spans="2:26" ht="12" customHeight="1" x14ac:dyDescent="0.25">
      <c r="B98" s="383" t="s">
        <v>27</v>
      </c>
      <c r="C98" s="385"/>
      <c r="D98" s="383" t="s">
        <v>56</v>
      </c>
      <c r="E98" s="385"/>
      <c r="F98" s="405" t="s">
        <v>28</v>
      </c>
      <c r="G98" s="406"/>
      <c r="H98" s="409" t="s">
        <v>73</v>
      </c>
      <c r="I98" s="338" t="s">
        <v>83</v>
      </c>
      <c r="J98" s="344"/>
      <c r="K98" s="339"/>
      <c r="L98" s="340"/>
      <c r="M98" s="341"/>
      <c r="N98" s="342"/>
      <c r="O98" s="345"/>
      <c r="P98" s="343"/>
      <c r="Q98" s="342"/>
      <c r="R98" s="345"/>
      <c r="S98" s="343"/>
      <c r="T98" s="342"/>
      <c r="U98" s="345"/>
      <c r="V98" s="343"/>
      <c r="W98" s="342"/>
      <c r="X98" s="345"/>
      <c r="Y98" s="343"/>
      <c r="Z98" s="403"/>
    </row>
    <row r="99" spans="2:26" ht="12" customHeight="1" x14ac:dyDescent="0.25">
      <c r="B99" s="389"/>
      <c r="C99" s="391"/>
      <c r="D99" s="389"/>
      <c r="E99" s="391"/>
      <c r="F99" s="407"/>
      <c r="G99" s="408"/>
      <c r="H99" s="410"/>
      <c r="I99" s="342"/>
      <c r="J99" s="345"/>
      <c r="K99" s="343"/>
      <c r="L99" s="342"/>
      <c r="M99" s="343"/>
      <c r="N99" s="129" t="s">
        <v>81</v>
      </c>
      <c r="O99" s="84" t="s">
        <v>80</v>
      </c>
      <c r="P99" s="116" t="s">
        <v>82</v>
      </c>
      <c r="Q99" s="129" t="s">
        <v>81</v>
      </c>
      <c r="R99" s="84" t="s">
        <v>80</v>
      </c>
      <c r="S99" s="116" t="s">
        <v>82</v>
      </c>
      <c r="T99" s="129" t="s">
        <v>81</v>
      </c>
      <c r="U99" s="84" t="s">
        <v>80</v>
      </c>
      <c r="V99" s="116" t="s">
        <v>82</v>
      </c>
      <c r="W99" s="129" t="s">
        <v>81</v>
      </c>
      <c r="X99" s="84" t="s">
        <v>80</v>
      </c>
      <c r="Y99" s="116" t="s">
        <v>82</v>
      </c>
      <c r="Z99" s="404"/>
    </row>
    <row r="100" spans="2:26" ht="12" customHeight="1" x14ac:dyDescent="0.25">
      <c r="B100" s="392" t="s">
        <v>62</v>
      </c>
      <c r="C100" s="393"/>
      <c r="D100" s="65" t="s">
        <v>61</v>
      </c>
      <c r="E100" s="67" t="s">
        <v>114</v>
      </c>
      <c r="F100" s="220" t="s">
        <v>250</v>
      </c>
      <c r="G100" s="289"/>
      <c r="H100" s="294" t="s">
        <v>74</v>
      </c>
      <c r="I100" s="76" t="s">
        <v>29</v>
      </c>
      <c r="J100" s="180">
        <f>+P100+S100+V100+Y100</f>
        <v>15</v>
      </c>
      <c r="K100" s="181"/>
      <c r="L100" s="298">
        <f>+((J100-J101)/J101)*100%</f>
        <v>1.1428571428571428</v>
      </c>
      <c r="M100" s="299"/>
      <c r="N100" s="302">
        <f>+((P100-P101)/+P101)*100%</f>
        <v>0</v>
      </c>
      <c r="O100" s="85" t="s">
        <v>61</v>
      </c>
      <c r="P100" s="137">
        <v>2</v>
      </c>
      <c r="Q100" s="302">
        <f>+((S100-S101)/+S101)*100%</f>
        <v>2</v>
      </c>
      <c r="R100" s="85" t="s">
        <v>61</v>
      </c>
      <c r="S100" s="137">
        <v>3</v>
      </c>
      <c r="T100" s="302">
        <f t="shared" ref="T100" si="6">+((V100-V101)/+V101)*100%</f>
        <v>1</v>
      </c>
      <c r="U100" s="85" t="s">
        <v>61</v>
      </c>
      <c r="V100" s="182">
        <v>4</v>
      </c>
      <c r="W100" s="302">
        <f t="shared" ref="W100" si="7">+((Y100-Y101)/+Y101)*100%</f>
        <v>2</v>
      </c>
      <c r="X100" s="85" t="s">
        <v>61</v>
      </c>
      <c r="Y100" s="182">
        <v>6</v>
      </c>
      <c r="Z100" s="304">
        <f>+J100/J101</f>
        <v>2.1428571428571428</v>
      </c>
    </row>
    <row r="101" spans="2:26" ht="12" customHeight="1" x14ac:dyDescent="0.25">
      <c r="B101" s="394"/>
      <c r="C101" s="395"/>
      <c r="D101" s="56"/>
      <c r="E101" s="346" t="s">
        <v>251</v>
      </c>
      <c r="F101" s="290"/>
      <c r="G101" s="291"/>
      <c r="H101" s="295"/>
      <c r="I101" s="76" t="s">
        <v>79</v>
      </c>
      <c r="J101" s="180">
        <f t="shared" ref="J101:J103" si="8">+P101+S101+V101+Y101</f>
        <v>7</v>
      </c>
      <c r="K101" s="181"/>
      <c r="L101" s="300"/>
      <c r="M101" s="301"/>
      <c r="N101" s="303"/>
      <c r="O101" s="85" t="s">
        <v>63</v>
      </c>
      <c r="P101" s="64">
        <v>2</v>
      </c>
      <c r="Q101" s="303"/>
      <c r="R101" s="85" t="s">
        <v>63</v>
      </c>
      <c r="S101" s="64">
        <v>1</v>
      </c>
      <c r="T101" s="303"/>
      <c r="U101" s="85" t="s">
        <v>63</v>
      </c>
      <c r="V101" s="64">
        <v>2</v>
      </c>
      <c r="W101" s="303"/>
      <c r="X101" s="85" t="s">
        <v>63</v>
      </c>
      <c r="Y101" s="64">
        <v>2</v>
      </c>
      <c r="Z101" s="305"/>
    </row>
    <row r="102" spans="2:26" ht="12" customHeight="1" x14ac:dyDescent="0.25">
      <c r="B102" s="114"/>
      <c r="C102" s="115"/>
      <c r="D102" s="56"/>
      <c r="E102" s="346"/>
      <c r="F102" s="290"/>
      <c r="G102" s="291"/>
      <c r="H102" s="265" t="s">
        <v>75</v>
      </c>
      <c r="I102" s="76" t="s">
        <v>29</v>
      </c>
      <c r="J102" s="180">
        <f t="shared" si="8"/>
        <v>7</v>
      </c>
      <c r="K102" s="181"/>
      <c r="L102" s="298">
        <f>+((J102-J103)/J103)*100%</f>
        <v>0.75</v>
      </c>
      <c r="M102" s="299"/>
      <c r="N102" s="302">
        <f>+((P102-P103)/+P103)*100%</f>
        <v>0</v>
      </c>
      <c r="O102" s="85" t="s">
        <v>61</v>
      </c>
      <c r="P102" s="137">
        <v>1</v>
      </c>
      <c r="Q102" s="302">
        <f>+((S102-S103)/+S103)*100%</f>
        <v>2</v>
      </c>
      <c r="R102" s="85" t="s">
        <v>61</v>
      </c>
      <c r="S102" s="137">
        <v>3</v>
      </c>
      <c r="T102" s="302">
        <f t="shared" ref="T102" si="9">+((V102-V103)/+V103)*100%</f>
        <v>1</v>
      </c>
      <c r="U102" s="85" t="s">
        <v>61</v>
      </c>
      <c r="V102" s="182">
        <v>2</v>
      </c>
      <c r="W102" s="302">
        <f t="shared" ref="W102" si="10">+((Y102-Y103)/+Y103)*100%</f>
        <v>0</v>
      </c>
      <c r="X102" s="85" t="s">
        <v>61</v>
      </c>
      <c r="Y102" s="182">
        <v>1</v>
      </c>
      <c r="Z102" s="304">
        <f>+J102/J103</f>
        <v>1.75</v>
      </c>
    </row>
    <row r="103" spans="2:26" ht="12" customHeight="1" x14ac:dyDescent="0.25">
      <c r="B103" s="328" t="s">
        <v>57</v>
      </c>
      <c r="C103" s="329"/>
      <c r="D103" s="57"/>
      <c r="E103" s="347"/>
      <c r="F103" s="292"/>
      <c r="G103" s="293"/>
      <c r="H103" s="266"/>
      <c r="I103" s="76" t="s">
        <v>79</v>
      </c>
      <c r="J103" s="180">
        <f t="shared" si="8"/>
        <v>4</v>
      </c>
      <c r="K103" s="181"/>
      <c r="L103" s="300"/>
      <c r="M103" s="301"/>
      <c r="N103" s="303"/>
      <c r="O103" s="85" t="s">
        <v>63</v>
      </c>
      <c r="P103" s="64">
        <v>1</v>
      </c>
      <c r="Q103" s="303"/>
      <c r="R103" s="85" t="s">
        <v>63</v>
      </c>
      <c r="S103" s="64">
        <v>1</v>
      </c>
      <c r="T103" s="303"/>
      <c r="U103" s="85" t="s">
        <v>63</v>
      </c>
      <c r="V103" s="64">
        <v>1</v>
      </c>
      <c r="W103" s="303"/>
      <c r="X103" s="85" t="s">
        <v>63</v>
      </c>
      <c r="Y103" s="64">
        <v>1</v>
      </c>
      <c r="Z103" s="305"/>
    </row>
    <row r="104" spans="2:26" ht="12" customHeight="1" x14ac:dyDescent="0.25">
      <c r="B104" s="352" t="s">
        <v>117</v>
      </c>
      <c r="C104" s="353"/>
      <c r="D104" s="66" t="s">
        <v>63</v>
      </c>
      <c r="E104" s="111" t="s">
        <v>115</v>
      </c>
      <c r="F104" s="220" t="s">
        <v>250</v>
      </c>
      <c r="G104" s="289"/>
      <c r="H104" s="265" t="s">
        <v>76</v>
      </c>
      <c r="I104" s="267"/>
      <c r="J104" s="268"/>
      <c r="K104" s="269"/>
      <c r="L104" s="273" t="s">
        <v>73</v>
      </c>
      <c r="M104" s="274"/>
      <c r="N104" s="504">
        <v>1000000</v>
      </c>
      <c r="O104" s="505"/>
      <c r="P104" s="506"/>
      <c r="Q104" s="422">
        <v>1000000</v>
      </c>
      <c r="R104" s="499"/>
      <c r="S104" s="500"/>
      <c r="T104" s="422">
        <v>1000000</v>
      </c>
      <c r="U104" s="499"/>
      <c r="V104" s="500"/>
      <c r="W104" s="422">
        <v>1000000</v>
      </c>
      <c r="X104" s="499"/>
      <c r="Y104" s="500"/>
      <c r="Z104" s="306">
        <f>+N104+Q104+T104+W104</f>
        <v>4000000</v>
      </c>
    </row>
    <row r="105" spans="2:26" ht="12" customHeight="1" x14ac:dyDescent="0.25">
      <c r="B105" s="354"/>
      <c r="C105" s="355"/>
      <c r="D105" s="56"/>
      <c r="E105" s="346" t="s">
        <v>252</v>
      </c>
      <c r="F105" s="290"/>
      <c r="G105" s="291"/>
      <c r="H105" s="266"/>
      <c r="I105" s="270"/>
      <c r="J105" s="271"/>
      <c r="K105" s="272"/>
      <c r="L105" s="275"/>
      <c r="M105" s="276"/>
      <c r="N105" s="507"/>
      <c r="O105" s="508"/>
      <c r="P105" s="509"/>
      <c r="Q105" s="501"/>
      <c r="R105" s="502"/>
      <c r="S105" s="503"/>
      <c r="T105" s="501"/>
      <c r="U105" s="502"/>
      <c r="V105" s="503"/>
      <c r="W105" s="501"/>
      <c r="X105" s="502"/>
      <c r="Y105" s="503"/>
      <c r="Z105" s="307"/>
    </row>
    <row r="106" spans="2:26" ht="12" customHeight="1" x14ac:dyDescent="0.25">
      <c r="B106" s="112"/>
      <c r="C106" s="113"/>
      <c r="D106" s="56"/>
      <c r="E106" s="346"/>
      <c r="F106" s="290"/>
      <c r="G106" s="291"/>
      <c r="H106" s="265" t="s">
        <v>77</v>
      </c>
      <c r="I106" s="92"/>
      <c r="J106" s="93"/>
      <c r="K106" s="94"/>
      <c r="L106" s="273"/>
      <c r="M106" s="274"/>
      <c r="N106" s="493">
        <v>560000</v>
      </c>
      <c r="O106" s="494"/>
      <c r="P106" s="495"/>
      <c r="Q106" s="422">
        <v>500000</v>
      </c>
      <c r="R106" s="499"/>
      <c r="S106" s="500"/>
      <c r="T106" s="422">
        <v>500000</v>
      </c>
      <c r="U106" s="499"/>
      <c r="V106" s="500"/>
      <c r="W106" s="422">
        <v>1000000</v>
      </c>
      <c r="X106" s="499"/>
      <c r="Y106" s="500"/>
      <c r="Z106" s="306">
        <f>+N106+Q106+T106+W106</f>
        <v>2560000</v>
      </c>
    </row>
    <row r="107" spans="2:26" ht="12" customHeight="1" x14ac:dyDescent="0.25">
      <c r="B107" s="74" t="s">
        <v>54</v>
      </c>
      <c r="C107" s="75" t="s">
        <v>55</v>
      </c>
      <c r="D107" s="57"/>
      <c r="E107" s="347"/>
      <c r="F107" s="292"/>
      <c r="G107" s="293"/>
      <c r="H107" s="266"/>
      <c r="I107" s="95"/>
      <c r="J107" s="96"/>
      <c r="K107" s="97"/>
      <c r="L107" s="275"/>
      <c r="M107" s="276"/>
      <c r="N107" s="496"/>
      <c r="O107" s="497"/>
      <c r="P107" s="498"/>
      <c r="Q107" s="501"/>
      <c r="R107" s="502"/>
      <c r="S107" s="503"/>
      <c r="T107" s="501"/>
      <c r="U107" s="502"/>
      <c r="V107" s="503"/>
      <c r="W107" s="501"/>
      <c r="X107" s="502"/>
      <c r="Y107" s="503"/>
      <c r="Z107" s="307"/>
    </row>
    <row r="108" spans="2:26" ht="12" customHeight="1" x14ac:dyDescent="0.25">
      <c r="B108" s="58"/>
      <c r="C108" s="58"/>
      <c r="D108" s="58"/>
      <c r="E108" s="58"/>
      <c r="F108" s="18"/>
      <c r="G108" s="18"/>
      <c r="H108" s="19"/>
      <c r="I108" s="24"/>
      <c r="J108" s="21"/>
      <c r="K108" s="21"/>
      <c r="L108" s="17"/>
      <c r="M108" s="17"/>
      <c r="N108" s="22"/>
      <c r="O108" s="22"/>
      <c r="P108" s="22"/>
      <c r="Q108" s="22"/>
      <c r="R108" s="22"/>
      <c r="S108" s="22"/>
      <c r="T108" s="22"/>
      <c r="U108" s="22"/>
      <c r="V108" s="22"/>
      <c r="W108" s="22"/>
      <c r="X108" s="22"/>
      <c r="Y108" s="22"/>
      <c r="Z108" s="23"/>
    </row>
    <row r="109" spans="2:26" ht="12" customHeight="1" x14ac:dyDescent="0.25">
      <c r="B109" s="58"/>
      <c r="C109" s="58"/>
      <c r="D109" s="58"/>
      <c r="E109" s="58"/>
      <c r="F109" s="18"/>
      <c r="G109" s="18"/>
      <c r="H109" s="19"/>
      <c r="I109" s="20" t="s">
        <v>30</v>
      </c>
      <c r="J109" s="30"/>
      <c r="K109" s="21"/>
      <c r="L109" s="17" t="s">
        <v>31</v>
      </c>
      <c r="M109" s="17"/>
      <c r="N109" s="22"/>
      <c r="O109" s="22"/>
      <c r="P109" s="22"/>
      <c r="Q109" s="22"/>
      <c r="R109" s="22"/>
      <c r="S109" s="22"/>
      <c r="T109" s="22"/>
      <c r="U109" s="22"/>
      <c r="V109" s="22"/>
      <c r="W109" s="22"/>
      <c r="X109" s="22"/>
      <c r="Y109" s="22"/>
      <c r="Z109" s="23"/>
    </row>
    <row r="110" spans="2:26" ht="12" customHeight="1" x14ac:dyDescent="0.25">
      <c r="B110" s="58"/>
      <c r="C110" s="58"/>
      <c r="D110" s="58"/>
      <c r="E110" s="58"/>
      <c r="F110" s="18"/>
      <c r="G110" s="18"/>
      <c r="H110" s="19"/>
      <c r="I110" s="25"/>
      <c r="J110" s="21"/>
      <c r="K110" s="21"/>
      <c r="L110" s="17"/>
      <c r="M110" s="17"/>
      <c r="N110" s="22"/>
      <c r="O110" s="22"/>
      <c r="P110" s="22"/>
      <c r="Q110" s="22"/>
      <c r="R110" s="22"/>
      <c r="S110" s="22"/>
      <c r="T110" s="22"/>
      <c r="U110" s="22"/>
      <c r="V110" s="22"/>
      <c r="W110" s="22"/>
      <c r="X110" s="22"/>
      <c r="Y110" s="22"/>
      <c r="Z110" s="23"/>
    </row>
    <row r="111" spans="2:26" ht="12" customHeight="1" x14ac:dyDescent="0.25">
      <c r="B111" s="141"/>
      <c r="C111" s="142"/>
      <c r="D111" s="142"/>
      <c r="E111" s="142"/>
      <c r="F111" s="143"/>
      <c r="G111" s="143"/>
      <c r="H111" s="131"/>
      <c r="I111" s="144"/>
      <c r="J111" s="145"/>
      <c r="K111" s="145"/>
      <c r="L111" s="78"/>
      <c r="M111" s="78"/>
      <c r="N111" s="146"/>
      <c r="O111" s="146"/>
      <c r="P111" s="146"/>
      <c r="Q111" s="146"/>
      <c r="R111" s="146"/>
      <c r="S111" s="146"/>
      <c r="T111" s="146"/>
      <c r="U111" s="146"/>
      <c r="V111" s="146"/>
      <c r="W111" s="146"/>
      <c r="X111" s="146"/>
      <c r="Y111" s="146"/>
      <c r="Z111" s="147"/>
    </row>
    <row r="112" spans="2:26" ht="12" customHeight="1" x14ac:dyDescent="0.25">
      <c r="B112" s="141"/>
      <c r="C112" s="142"/>
      <c r="D112" s="142"/>
      <c r="E112" s="142"/>
      <c r="F112" s="143"/>
      <c r="G112" s="143"/>
      <c r="H112" s="131"/>
      <c r="I112" s="144"/>
      <c r="J112" s="145"/>
      <c r="K112" s="145"/>
      <c r="L112" s="78"/>
      <c r="M112" s="78"/>
      <c r="N112" s="146"/>
      <c r="O112" s="146"/>
      <c r="P112" s="146"/>
      <c r="Q112" s="146"/>
      <c r="R112" s="146"/>
      <c r="S112" s="146"/>
      <c r="T112" s="146"/>
      <c r="U112" s="146"/>
      <c r="V112" s="146"/>
      <c r="W112" s="146"/>
      <c r="X112" s="146"/>
      <c r="Y112" s="146"/>
      <c r="Z112" s="147"/>
    </row>
    <row r="113" spans="2:26" ht="12" customHeight="1" x14ac:dyDescent="0.25">
      <c r="B113" s="141"/>
      <c r="C113" s="142"/>
      <c r="D113" s="142"/>
      <c r="E113" s="142"/>
      <c r="F113" s="143"/>
      <c r="G113" s="143"/>
      <c r="H113" s="131"/>
      <c r="I113" s="144"/>
      <c r="J113" s="145"/>
      <c r="K113" s="145"/>
      <c r="L113" s="78"/>
      <c r="M113" s="78"/>
      <c r="N113" s="146"/>
      <c r="O113" s="146"/>
      <c r="P113" s="146"/>
      <c r="Q113" s="146"/>
      <c r="R113" s="146"/>
      <c r="S113" s="146"/>
      <c r="T113" s="146"/>
      <c r="U113" s="146"/>
      <c r="V113" s="146"/>
      <c r="W113" s="146"/>
      <c r="X113" s="146"/>
      <c r="Y113" s="146"/>
      <c r="Z113" s="147"/>
    </row>
    <row r="114" spans="2:26" ht="12" customHeight="1" x14ac:dyDescent="0.25">
      <c r="B114" s="88"/>
      <c r="C114" s="132"/>
      <c r="D114" s="132"/>
      <c r="E114" s="132"/>
      <c r="F114" s="132"/>
      <c r="G114" s="132"/>
      <c r="H114" s="132"/>
      <c r="I114" s="127"/>
      <c r="J114" s="127"/>
      <c r="K114" s="127"/>
      <c r="L114" s="132"/>
      <c r="M114" s="132"/>
      <c r="N114" s="127"/>
      <c r="O114" s="127"/>
      <c r="P114" s="127"/>
      <c r="Q114" s="127"/>
      <c r="R114" s="127"/>
      <c r="S114" s="127"/>
      <c r="T114" s="127"/>
      <c r="U114" s="127"/>
      <c r="V114" s="127"/>
      <c r="W114" s="127"/>
      <c r="X114" s="127"/>
      <c r="Y114" s="127"/>
      <c r="Z114" s="128"/>
    </row>
    <row r="115" spans="2:26" ht="31.5" customHeight="1" x14ac:dyDescent="0.25">
      <c r="B115" s="548" t="s">
        <v>171</v>
      </c>
      <c r="C115" s="549"/>
      <c r="D115" s="549"/>
      <c r="E115" s="549"/>
      <c r="F115" s="549"/>
      <c r="G115" s="549"/>
      <c r="H115" s="549"/>
      <c r="I115" s="549"/>
      <c r="J115" s="549"/>
      <c r="K115" s="550"/>
      <c r="L115" s="338" t="s">
        <v>78</v>
      </c>
      <c r="M115" s="339"/>
      <c r="N115" s="338" t="s">
        <v>22</v>
      </c>
      <c r="O115" s="344"/>
      <c r="P115" s="339"/>
      <c r="Q115" s="338" t="s">
        <v>23</v>
      </c>
      <c r="R115" s="344"/>
      <c r="S115" s="339"/>
      <c r="T115" s="338" t="s">
        <v>24</v>
      </c>
      <c r="U115" s="344"/>
      <c r="V115" s="339"/>
      <c r="W115" s="338" t="s">
        <v>25</v>
      </c>
      <c r="X115" s="344"/>
      <c r="Y115" s="339"/>
      <c r="Z115" s="402" t="s">
        <v>26</v>
      </c>
    </row>
    <row r="116" spans="2:26" ht="12" customHeight="1" x14ac:dyDescent="0.25">
      <c r="B116" s="383" t="s">
        <v>27</v>
      </c>
      <c r="C116" s="385"/>
      <c r="D116" s="383" t="s">
        <v>56</v>
      </c>
      <c r="E116" s="385"/>
      <c r="F116" s="405" t="s">
        <v>28</v>
      </c>
      <c r="G116" s="406"/>
      <c r="H116" s="409" t="s">
        <v>73</v>
      </c>
      <c r="I116" s="338" t="s">
        <v>83</v>
      </c>
      <c r="J116" s="344"/>
      <c r="K116" s="339"/>
      <c r="L116" s="340"/>
      <c r="M116" s="341"/>
      <c r="N116" s="342"/>
      <c r="O116" s="345"/>
      <c r="P116" s="343"/>
      <c r="Q116" s="342"/>
      <c r="R116" s="345"/>
      <c r="S116" s="343"/>
      <c r="T116" s="342"/>
      <c r="U116" s="345"/>
      <c r="V116" s="343"/>
      <c r="W116" s="342"/>
      <c r="X116" s="345"/>
      <c r="Y116" s="343"/>
      <c r="Z116" s="403"/>
    </row>
    <row r="117" spans="2:26" ht="12" customHeight="1" x14ac:dyDescent="0.25">
      <c r="B117" s="389"/>
      <c r="C117" s="391"/>
      <c r="D117" s="389"/>
      <c r="E117" s="391"/>
      <c r="F117" s="407"/>
      <c r="G117" s="408"/>
      <c r="H117" s="410"/>
      <c r="I117" s="342"/>
      <c r="J117" s="345"/>
      <c r="K117" s="343"/>
      <c r="L117" s="342"/>
      <c r="M117" s="343"/>
      <c r="N117" s="129" t="s">
        <v>81</v>
      </c>
      <c r="O117" s="84" t="s">
        <v>80</v>
      </c>
      <c r="P117" s="116" t="s">
        <v>82</v>
      </c>
      <c r="Q117" s="129" t="s">
        <v>81</v>
      </c>
      <c r="R117" s="84" t="s">
        <v>80</v>
      </c>
      <c r="S117" s="116" t="s">
        <v>82</v>
      </c>
      <c r="T117" s="129" t="s">
        <v>81</v>
      </c>
      <c r="U117" s="84" t="s">
        <v>80</v>
      </c>
      <c r="V117" s="116" t="s">
        <v>82</v>
      </c>
      <c r="W117" s="129" t="s">
        <v>81</v>
      </c>
      <c r="X117" s="84" t="s">
        <v>80</v>
      </c>
      <c r="Y117" s="116" t="s">
        <v>82</v>
      </c>
      <c r="Z117" s="404"/>
    </row>
    <row r="118" spans="2:26" ht="12" customHeight="1" x14ac:dyDescent="0.25">
      <c r="B118" s="392" t="s">
        <v>62</v>
      </c>
      <c r="C118" s="393"/>
      <c r="D118" s="65" t="s">
        <v>61</v>
      </c>
      <c r="E118" s="67" t="s">
        <v>114</v>
      </c>
      <c r="F118" s="220" t="s">
        <v>253</v>
      </c>
      <c r="G118" s="289"/>
      <c r="H118" s="294" t="s">
        <v>74</v>
      </c>
      <c r="I118" s="76" t="s">
        <v>29</v>
      </c>
      <c r="J118" s="180">
        <f>+P118+S118+V118+Y118</f>
        <v>6</v>
      </c>
      <c r="K118" s="181"/>
      <c r="L118" s="298">
        <f>+((J118-J119)/J119)*100%</f>
        <v>0</v>
      </c>
      <c r="M118" s="299"/>
      <c r="N118" s="302">
        <f>+((P118-P119)/+P119)*100%</f>
        <v>0</v>
      </c>
      <c r="O118" s="85" t="s">
        <v>61</v>
      </c>
      <c r="P118" s="137">
        <v>2</v>
      </c>
      <c r="Q118" s="302">
        <v>0</v>
      </c>
      <c r="R118" s="85" t="s">
        <v>61</v>
      </c>
      <c r="S118" s="137">
        <v>2</v>
      </c>
      <c r="T118" s="302">
        <v>0</v>
      </c>
      <c r="U118" s="85" t="s">
        <v>61</v>
      </c>
      <c r="V118" s="137">
        <v>2</v>
      </c>
      <c r="W118" s="302">
        <v>0</v>
      </c>
      <c r="X118" s="85" t="s">
        <v>61</v>
      </c>
      <c r="Y118" s="137">
        <v>0</v>
      </c>
      <c r="Z118" s="304">
        <f>+J118/J119</f>
        <v>1</v>
      </c>
    </row>
    <row r="119" spans="2:26" ht="12" customHeight="1" x14ac:dyDescent="0.25">
      <c r="B119" s="394"/>
      <c r="C119" s="395"/>
      <c r="D119" s="56"/>
      <c r="E119" s="346" t="s">
        <v>254</v>
      </c>
      <c r="F119" s="290"/>
      <c r="G119" s="291"/>
      <c r="H119" s="295"/>
      <c r="I119" s="76" t="s">
        <v>79</v>
      </c>
      <c r="J119" s="180">
        <f t="shared" ref="J119:J121" si="11">+P119+S119+V119+Y119</f>
        <v>6</v>
      </c>
      <c r="K119" s="181"/>
      <c r="L119" s="300"/>
      <c r="M119" s="301"/>
      <c r="N119" s="303"/>
      <c r="O119" s="85" t="s">
        <v>63</v>
      </c>
      <c r="P119" s="64">
        <v>2</v>
      </c>
      <c r="Q119" s="303"/>
      <c r="R119" s="85" t="s">
        <v>63</v>
      </c>
      <c r="S119" s="64">
        <v>2</v>
      </c>
      <c r="T119" s="303"/>
      <c r="U119" s="85" t="s">
        <v>63</v>
      </c>
      <c r="V119" s="64">
        <v>2</v>
      </c>
      <c r="W119" s="303"/>
      <c r="X119" s="85" t="s">
        <v>63</v>
      </c>
      <c r="Y119" s="64">
        <v>0</v>
      </c>
      <c r="Z119" s="305"/>
    </row>
    <row r="120" spans="2:26" ht="12" customHeight="1" x14ac:dyDescent="0.25">
      <c r="B120" s="114"/>
      <c r="C120" s="115"/>
      <c r="D120" s="56"/>
      <c r="E120" s="346"/>
      <c r="F120" s="290"/>
      <c r="G120" s="291"/>
      <c r="H120" s="265" t="s">
        <v>75</v>
      </c>
      <c r="I120" s="76" t="s">
        <v>29</v>
      </c>
      <c r="J120" s="180">
        <f t="shared" si="11"/>
        <v>3</v>
      </c>
      <c r="K120" s="181"/>
      <c r="L120" s="298">
        <f>+((J120-J121)/J121)*100%</f>
        <v>0</v>
      </c>
      <c r="M120" s="299"/>
      <c r="N120" s="302">
        <f>+((P120-P121)/+P121)*100%</f>
        <v>0</v>
      </c>
      <c r="O120" s="85" t="s">
        <v>61</v>
      </c>
      <c r="P120" s="137">
        <v>1</v>
      </c>
      <c r="Q120" s="302">
        <v>0</v>
      </c>
      <c r="R120" s="85" t="s">
        <v>61</v>
      </c>
      <c r="S120" s="137">
        <v>1</v>
      </c>
      <c r="T120" s="302">
        <v>0</v>
      </c>
      <c r="U120" s="85" t="s">
        <v>61</v>
      </c>
      <c r="V120" s="137">
        <v>1</v>
      </c>
      <c r="W120" s="302">
        <v>0</v>
      </c>
      <c r="X120" s="85" t="s">
        <v>61</v>
      </c>
      <c r="Y120" s="137">
        <v>0</v>
      </c>
      <c r="Z120" s="304">
        <f>+J120/J121</f>
        <v>1</v>
      </c>
    </row>
    <row r="121" spans="2:26" ht="12" customHeight="1" x14ac:dyDescent="0.25">
      <c r="B121" s="328" t="s">
        <v>57</v>
      </c>
      <c r="C121" s="329"/>
      <c r="D121" s="57"/>
      <c r="E121" s="347"/>
      <c r="F121" s="292"/>
      <c r="G121" s="293"/>
      <c r="H121" s="266"/>
      <c r="I121" s="76" t="s">
        <v>79</v>
      </c>
      <c r="J121" s="180">
        <f t="shared" si="11"/>
        <v>3</v>
      </c>
      <c r="K121" s="181"/>
      <c r="L121" s="300"/>
      <c r="M121" s="301"/>
      <c r="N121" s="303"/>
      <c r="O121" s="85" t="s">
        <v>63</v>
      </c>
      <c r="P121" s="64">
        <v>1</v>
      </c>
      <c r="Q121" s="303"/>
      <c r="R121" s="85" t="s">
        <v>63</v>
      </c>
      <c r="S121" s="64">
        <v>1</v>
      </c>
      <c r="T121" s="303"/>
      <c r="U121" s="85" t="s">
        <v>63</v>
      </c>
      <c r="V121" s="64">
        <v>1</v>
      </c>
      <c r="W121" s="303"/>
      <c r="X121" s="85" t="s">
        <v>63</v>
      </c>
      <c r="Y121" s="64">
        <v>0</v>
      </c>
      <c r="Z121" s="305"/>
    </row>
    <row r="122" spans="2:26" ht="12" customHeight="1" x14ac:dyDescent="0.25">
      <c r="B122" s="352" t="s">
        <v>117</v>
      </c>
      <c r="C122" s="353"/>
      <c r="D122" s="66" t="s">
        <v>63</v>
      </c>
      <c r="E122" s="111" t="s">
        <v>115</v>
      </c>
      <c r="F122" s="220" t="s">
        <v>253</v>
      </c>
      <c r="G122" s="289"/>
      <c r="H122" s="265" t="s">
        <v>76</v>
      </c>
      <c r="I122" s="267"/>
      <c r="J122" s="268"/>
      <c r="K122" s="269"/>
      <c r="L122" s="273" t="s">
        <v>73</v>
      </c>
      <c r="M122" s="274"/>
      <c r="N122" s="504">
        <v>139419.17000000001</v>
      </c>
      <c r="O122" s="505"/>
      <c r="P122" s="506"/>
      <c r="Q122" s="422">
        <v>1000000</v>
      </c>
      <c r="R122" s="499"/>
      <c r="S122" s="500"/>
      <c r="T122" s="422">
        <v>1139419.17</v>
      </c>
      <c r="U122" s="499"/>
      <c r="V122" s="500"/>
      <c r="W122" s="422">
        <v>1139419.21</v>
      </c>
      <c r="X122" s="499"/>
      <c r="Y122" s="500"/>
      <c r="Z122" s="306">
        <f>+N122+Q122+T122+W122</f>
        <v>3418257.55</v>
      </c>
    </row>
    <row r="123" spans="2:26" ht="12" customHeight="1" x14ac:dyDescent="0.25">
      <c r="B123" s="354"/>
      <c r="C123" s="355"/>
      <c r="D123" s="56"/>
      <c r="E123" s="346" t="s">
        <v>116</v>
      </c>
      <c r="F123" s="290"/>
      <c r="G123" s="291"/>
      <c r="H123" s="266"/>
      <c r="I123" s="270"/>
      <c r="J123" s="271"/>
      <c r="K123" s="272"/>
      <c r="L123" s="275"/>
      <c r="M123" s="276"/>
      <c r="N123" s="507"/>
      <c r="O123" s="508"/>
      <c r="P123" s="509"/>
      <c r="Q123" s="501"/>
      <c r="R123" s="502"/>
      <c r="S123" s="503"/>
      <c r="T123" s="501"/>
      <c r="U123" s="502"/>
      <c r="V123" s="503"/>
      <c r="W123" s="501"/>
      <c r="X123" s="502"/>
      <c r="Y123" s="503"/>
      <c r="Z123" s="307"/>
    </row>
    <row r="124" spans="2:26" ht="12" customHeight="1" x14ac:dyDescent="0.25">
      <c r="B124" s="112"/>
      <c r="C124" s="113"/>
      <c r="D124" s="56"/>
      <c r="E124" s="346"/>
      <c r="F124" s="290"/>
      <c r="G124" s="291"/>
      <c r="H124" s="265" t="s">
        <v>77</v>
      </c>
      <c r="I124" s="92"/>
      <c r="J124" s="93"/>
      <c r="K124" s="94"/>
      <c r="L124" s="273"/>
      <c r="M124" s="274"/>
      <c r="N124" s="493">
        <v>322500.71999999997</v>
      </c>
      <c r="O124" s="494"/>
      <c r="P124" s="495"/>
      <c r="Q124" s="422">
        <v>500000</v>
      </c>
      <c r="R124" s="499"/>
      <c r="S124" s="500"/>
      <c r="T124" s="422">
        <v>500000</v>
      </c>
      <c r="U124" s="499"/>
      <c r="V124" s="500"/>
      <c r="W124" s="422">
        <v>1000000</v>
      </c>
      <c r="X124" s="499"/>
      <c r="Y124" s="500"/>
      <c r="Z124" s="306">
        <f>+N124+Q124+T124+W124</f>
        <v>2322500.7199999997</v>
      </c>
    </row>
    <row r="125" spans="2:26" ht="12" customHeight="1" x14ac:dyDescent="0.25">
      <c r="B125" s="74" t="s">
        <v>54</v>
      </c>
      <c r="C125" s="75" t="s">
        <v>55</v>
      </c>
      <c r="D125" s="57"/>
      <c r="E125" s="347"/>
      <c r="F125" s="292"/>
      <c r="G125" s="293"/>
      <c r="H125" s="266"/>
      <c r="I125" s="95"/>
      <c r="J125" s="96"/>
      <c r="K125" s="97"/>
      <c r="L125" s="275"/>
      <c r="M125" s="276"/>
      <c r="N125" s="496"/>
      <c r="O125" s="497"/>
      <c r="P125" s="498"/>
      <c r="Q125" s="501"/>
      <c r="R125" s="502"/>
      <c r="S125" s="503"/>
      <c r="T125" s="501"/>
      <c r="U125" s="502"/>
      <c r="V125" s="503"/>
      <c r="W125" s="501"/>
      <c r="X125" s="502"/>
      <c r="Y125" s="503"/>
      <c r="Z125" s="307"/>
    </row>
    <row r="126" spans="2:26" ht="12" customHeight="1" x14ac:dyDescent="0.25">
      <c r="B126" s="58"/>
      <c r="C126" s="58"/>
      <c r="D126" s="58"/>
      <c r="E126" s="58"/>
      <c r="F126" s="18"/>
      <c r="G126" s="18"/>
      <c r="H126" s="19"/>
      <c r="I126" s="24"/>
      <c r="J126" s="21"/>
      <c r="K126" s="21"/>
      <c r="L126" s="17"/>
      <c r="M126" s="17"/>
      <c r="N126" s="22"/>
      <c r="O126" s="22"/>
      <c r="P126" s="22"/>
      <c r="Q126" s="22"/>
      <c r="R126" s="22"/>
      <c r="S126" s="22"/>
      <c r="T126" s="22"/>
      <c r="U126" s="22"/>
      <c r="V126" s="22"/>
      <c r="W126" s="22"/>
      <c r="X126" s="22"/>
      <c r="Y126" s="22"/>
      <c r="Z126" s="23"/>
    </row>
    <row r="127" spans="2:26" ht="12" customHeight="1" x14ac:dyDescent="0.25">
      <c r="B127" s="58"/>
      <c r="C127" s="58"/>
      <c r="D127" s="58"/>
      <c r="E127" s="58"/>
      <c r="F127" s="18"/>
      <c r="G127" s="18"/>
      <c r="H127" s="19"/>
      <c r="I127" s="20" t="s">
        <v>30</v>
      </c>
      <c r="J127" s="30"/>
      <c r="K127" s="21"/>
      <c r="L127" s="17" t="s">
        <v>31</v>
      </c>
      <c r="M127" s="17"/>
      <c r="N127" s="22"/>
      <c r="O127" s="22"/>
      <c r="P127" s="22"/>
      <c r="Q127" s="22"/>
      <c r="R127" s="22"/>
      <c r="S127" s="22"/>
      <c r="T127" s="22"/>
      <c r="U127" s="22"/>
      <c r="V127" s="22"/>
      <c r="W127" s="22"/>
      <c r="X127" s="22"/>
      <c r="Y127" s="22"/>
      <c r="Z127" s="23"/>
    </row>
    <row r="128" spans="2:26" ht="12" customHeight="1" x14ac:dyDescent="0.25">
      <c r="B128" s="58"/>
      <c r="C128" s="58"/>
      <c r="D128" s="58"/>
      <c r="E128" s="58"/>
      <c r="F128" s="18"/>
      <c r="G128" s="18"/>
      <c r="H128" s="19"/>
      <c r="I128" s="25"/>
      <c r="J128" s="21"/>
      <c r="K128" s="21"/>
      <c r="L128" s="17"/>
      <c r="M128" s="17"/>
      <c r="N128" s="22"/>
      <c r="O128" s="22"/>
      <c r="P128" s="22"/>
      <c r="Q128" s="22"/>
      <c r="R128" s="22"/>
      <c r="S128" s="22"/>
      <c r="T128" s="22"/>
      <c r="U128" s="22"/>
      <c r="V128" s="22"/>
      <c r="W128" s="22"/>
      <c r="X128" s="22"/>
      <c r="Y128" s="22"/>
      <c r="Z128" s="23"/>
    </row>
    <row r="129" spans="2:26" ht="12" customHeight="1" x14ac:dyDescent="0.25">
      <c r="B129" s="141"/>
      <c r="C129" s="142"/>
      <c r="D129" s="142"/>
      <c r="E129" s="142"/>
      <c r="F129" s="143"/>
      <c r="G129" s="143"/>
      <c r="H129" s="131"/>
      <c r="I129" s="144"/>
      <c r="J129" s="145"/>
      <c r="K129" s="145"/>
      <c r="L129" s="78"/>
      <c r="M129" s="78"/>
      <c r="N129" s="146"/>
      <c r="O129" s="146"/>
      <c r="P129" s="146"/>
      <c r="Q129" s="146"/>
      <c r="R129" s="146"/>
      <c r="S129" s="146"/>
      <c r="T129" s="146"/>
      <c r="U129" s="146"/>
      <c r="V129" s="146"/>
      <c r="W129" s="146"/>
      <c r="X129" s="146"/>
      <c r="Y129" s="146"/>
      <c r="Z129" s="147"/>
    </row>
    <row r="130" spans="2:26" ht="12" customHeight="1" x14ac:dyDescent="0.25">
      <c r="B130" s="141"/>
      <c r="C130" s="142"/>
      <c r="D130" s="142"/>
      <c r="E130" s="142"/>
      <c r="F130" s="143"/>
      <c r="G130" s="143"/>
      <c r="H130" s="131"/>
      <c r="I130" s="144"/>
      <c r="J130" s="145"/>
      <c r="K130" s="145"/>
      <c r="L130" s="78"/>
      <c r="M130" s="78"/>
      <c r="N130" s="146"/>
      <c r="O130" s="146"/>
      <c r="P130" s="146"/>
      <c r="Q130" s="146"/>
      <c r="R130" s="146"/>
      <c r="S130" s="146"/>
      <c r="T130" s="146"/>
      <c r="U130" s="146"/>
      <c r="V130" s="146"/>
      <c r="W130" s="146"/>
      <c r="X130" s="146"/>
      <c r="Y130" s="146"/>
      <c r="Z130" s="147"/>
    </row>
    <row r="131" spans="2:26" x14ac:dyDescent="0.25">
      <c r="B131" s="423"/>
      <c r="C131" s="424"/>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4"/>
      <c r="Z131" s="425"/>
    </row>
    <row r="132" spans="2:26" x14ac:dyDescent="0.25">
      <c r="B132" s="378" t="s">
        <v>33</v>
      </c>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6"/>
    </row>
    <row r="133" spans="2:26" ht="33.75" customHeight="1" x14ac:dyDescent="0.25">
      <c r="B133" s="426" t="s">
        <v>34</v>
      </c>
      <c r="C133" s="426"/>
      <c r="D133" s="426"/>
      <c r="E133" s="426"/>
      <c r="F133" s="427"/>
      <c r="G133" s="427"/>
      <c r="H133" s="428" t="s">
        <v>35</v>
      </c>
      <c r="I133" s="429"/>
      <c r="J133" s="429"/>
      <c r="K133" s="429"/>
      <c r="L133" s="429"/>
      <c r="M133" s="429"/>
      <c r="N133" s="429"/>
      <c r="O133" s="429"/>
      <c r="P133" s="430"/>
      <c r="Q133" s="431" t="s">
        <v>36</v>
      </c>
      <c r="R133" s="431"/>
      <c r="S133" s="432"/>
      <c r="T133" s="432"/>
      <c r="U133" s="432"/>
      <c r="V133" s="432"/>
      <c r="W133" s="431" t="s">
        <v>37</v>
      </c>
      <c r="X133" s="431"/>
      <c r="Y133" s="432"/>
      <c r="Z133" s="432"/>
    </row>
    <row r="134" spans="2:26" ht="45" customHeight="1" x14ac:dyDescent="0.25">
      <c r="B134" s="433" t="s">
        <v>175</v>
      </c>
      <c r="C134" s="433"/>
      <c r="D134" s="433"/>
      <c r="E134" s="433"/>
      <c r="F134" s="433"/>
      <c r="G134" s="433"/>
      <c r="H134" s="483" t="s">
        <v>178</v>
      </c>
      <c r="I134" s="484"/>
      <c r="J134" s="484"/>
      <c r="K134" s="484"/>
      <c r="L134" s="484"/>
      <c r="M134" s="484"/>
      <c r="N134" s="484"/>
      <c r="O134" s="484"/>
      <c r="P134" s="485"/>
      <c r="Q134" s="207">
        <v>42644</v>
      </c>
      <c r="R134" s="208"/>
      <c r="S134" s="208"/>
      <c r="T134" s="208"/>
      <c r="U134" s="208"/>
      <c r="V134" s="209"/>
      <c r="W134" s="207">
        <v>42735</v>
      </c>
      <c r="X134" s="208"/>
      <c r="Y134" s="208"/>
      <c r="Z134" s="209"/>
    </row>
    <row r="135" spans="2:26" ht="30.75" customHeight="1" x14ac:dyDescent="0.25">
      <c r="B135" s="433"/>
      <c r="C135" s="433"/>
      <c r="D135" s="433"/>
      <c r="E135" s="433"/>
      <c r="F135" s="433"/>
      <c r="G135" s="433"/>
      <c r="H135" s="483" t="s">
        <v>179</v>
      </c>
      <c r="I135" s="484"/>
      <c r="J135" s="484"/>
      <c r="K135" s="484"/>
      <c r="L135" s="484"/>
      <c r="M135" s="484"/>
      <c r="N135" s="484"/>
      <c r="O135" s="484"/>
      <c r="P135" s="485"/>
      <c r="Q135" s="207">
        <v>42644</v>
      </c>
      <c r="R135" s="208"/>
      <c r="S135" s="208"/>
      <c r="T135" s="208"/>
      <c r="U135" s="208"/>
      <c r="V135" s="209"/>
      <c r="W135" s="207">
        <v>42735</v>
      </c>
      <c r="X135" s="208"/>
      <c r="Y135" s="208"/>
      <c r="Z135" s="209"/>
    </row>
    <row r="136" spans="2:26" ht="19.5" customHeight="1" x14ac:dyDescent="0.25">
      <c r="B136" s="433"/>
      <c r="C136" s="433"/>
      <c r="D136" s="433"/>
      <c r="E136" s="433"/>
      <c r="F136" s="433"/>
      <c r="G136" s="433"/>
      <c r="H136" s="203" t="s">
        <v>180</v>
      </c>
      <c r="I136" s="203"/>
      <c r="J136" s="203"/>
      <c r="K136" s="203"/>
      <c r="L136" s="203"/>
      <c r="M136" s="203"/>
      <c r="N136" s="203"/>
      <c r="O136" s="203"/>
      <c r="P136" s="203"/>
      <c r="Q136" s="207">
        <v>42644</v>
      </c>
      <c r="R136" s="208"/>
      <c r="S136" s="208"/>
      <c r="T136" s="208"/>
      <c r="U136" s="208"/>
      <c r="V136" s="209"/>
      <c r="W136" s="207">
        <v>42735</v>
      </c>
      <c r="X136" s="208"/>
      <c r="Y136" s="208"/>
      <c r="Z136" s="209"/>
    </row>
    <row r="137" spans="2:26" ht="36.75" customHeight="1" x14ac:dyDescent="0.25">
      <c r="B137" s="433"/>
      <c r="C137" s="433"/>
      <c r="D137" s="433"/>
      <c r="E137" s="433"/>
      <c r="F137" s="433"/>
      <c r="G137" s="433"/>
      <c r="H137" s="483" t="s">
        <v>181</v>
      </c>
      <c r="I137" s="484"/>
      <c r="J137" s="484"/>
      <c r="K137" s="484"/>
      <c r="L137" s="484"/>
      <c r="M137" s="484"/>
      <c r="N137" s="484"/>
      <c r="O137" s="484"/>
      <c r="P137" s="485"/>
      <c r="Q137" s="207">
        <v>42644</v>
      </c>
      <c r="R137" s="208"/>
      <c r="S137" s="208"/>
      <c r="T137" s="208"/>
      <c r="U137" s="208"/>
      <c r="V137" s="209"/>
      <c r="W137" s="207">
        <v>42735</v>
      </c>
      <c r="X137" s="208"/>
      <c r="Y137" s="208"/>
      <c r="Z137" s="209"/>
    </row>
    <row r="138" spans="2:26" ht="12" customHeight="1" x14ac:dyDescent="0.25">
      <c r="B138" s="433"/>
      <c r="C138" s="433"/>
      <c r="D138" s="433"/>
      <c r="E138" s="433"/>
      <c r="F138" s="433"/>
      <c r="G138" s="433"/>
      <c r="H138" s="203"/>
      <c r="I138" s="203"/>
      <c r="J138" s="203"/>
      <c r="K138" s="203"/>
      <c r="L138" s="203"/>
      <c r="M138" s="203"/>
      <c r="N138" s="203"/>
      <c r="O138" s="203"/>
      <c r="P138" s="203"/>
      <c r="Q138" s="551"/>
      <c r="R138" s="551"/>
      <c r="S138" s="551"/>
      <c r="T138" s="551"/>
      <c r="U138" s="551"/>
      <c r="V138" s="551"/>
      <c r="W138" s="207"/>
      <c r="X138" s="208"/>
      <c r="Y138" s="208"/>
      <c r="Z138" s="209"/>
    </row>
    <row r="139" spans="2:26" ht="12" customHeight="1" x14ac:dyDescent="0.25">
      <c r="B139" s="433"/>
      <c r="C139" s="433"/>
      <c r="D139" s="433"/>
      <c r="E139" s="433"/>
      <c r="F139" s="433"/>
      <c r="G139" s="433"/>
      <c r="H139" s="203"/>
      <c r="I139" s="203"/>
      <c r="J139" s="203"/>
      <c r="K139" s="203"/>
      <c r="L139" s="203"/>
      <c r="M139" s="203"/>
      <c r="N139" s="203"/>
      <c r="O139" s="203"/>
      <c r="P139" s="203"/>
      <c r="Q139" s="551"/>
      <c r="R139" s="551"/>
      <c r="S139" s="551"/>
      <c r="T139" s="551"/>
      <c r="U139" s="551"/>
      <c r="V139" s="551"/>
      <c r="W139" s="207"/>
      <c r="X139" s="208"/>
      <c r="Y139" s="208"/>
      <c r="Z139" s="209"/>
    </row>
    <row r="140" spans="2:26" ht="31.5" customHeight="1" x14ac:dyDescent="0.25">
      <c r="B140" s="433" t="s">
        <v>176</v>
      </c>
      <c r="C140" s="433"/>
      <c r="D140" s="433"/>
      <c r="E140" s="433"/>
      <c r="F140" s="433"/>
      <c r="G140" s="433"/>
      <c r="H140" s="483" t="s">
        <v>182</v>
      </c>
      <c r="I140" s="484"/>
      <c r="J140" s="484"/>
      <c r="K140" s="484"/>
      <c r="L140" s="484"/>
      <c r="M140" s="484"/>
      <c r="N140" s="484"/>
      <c r="O140" s="484"/>
      <c r="P140" s="485"/>
      <c r="Q140" s="207">
        <v>42644</v>
      </c>
      <c r="R140" s="208"/>
      <c r="S140" s="208"/>
      <c r="T140" s="208"/>
      <c r="U140" s="208"/>
      <c r="V140" s="209"/>
      <c r="W140" s="207">
        <v>42735</v>
      </c>
      <c r="X140" s="208"/>
      <c r="Y140" s="208"/>
      <c r="Z140" s="209"/>
    </row>
    <row r="141" spans="2:26" ht="36" customHeight="1" x14ac:dyDescent="0.25">
      <c r="B141" s="433"/>
      <c r="C141" s="433"/>
      <c r="D141" s="433"/>
      <c r="E141" s="433"/>
      <c r="F141" s="433"/>
      <c r="G141" s="433"/>
      <c r="H141" s="483" t="s">
        <v>183</v>
      </c>
      <c r="I141" s="484"/>
      <c r="J141" s="484"/>
      <c r="K141" s="484"/>
      <c r="L141" s="484"/>
      <c r="M141" s="484"/>
      <c r="N141" s="484"/>
      <c r="O141" s="484"/>
      <c r="P141" s="485"/>
      <c r="Q141" s="207">
        <v>42644</v>
      </c>
      <c r="R141" s="208"/>
      <c r="S141" s="208"/>
      <c r="T141" s="208"/>
      <c r="U141" s="208"/>
      <c r="V141" s="209"/>
      <c r="W141" s="207">
        <v>42735</v>
      </c>
      <c r="X141" s="208"/>
      <c r="Y141" s="208"/>
      <c r="Z141" s="209"/>
    </row>
    <row r="142" spans="2:26" x14ac:dyDescent="0.25">
      <c r="B142" s="433"/>
      <c r="C142" s="433"/>
      <c r="D142" s="433"/>
      <c r="E142" s="433"/>
      <c r="F142" s="433"/>
      <c r="G142" s="433"/>
      <c r="H142" s="483" t="s">
        <v>184</v>
      </c>
      <c r="I142" s="484"/>
      <c r="J142" s="484"/>
      <c r="K142" s="484"/>
      <c r="L142" s="484"/>
      <c r="M142" s="484"/>
      <c r="N142" s="484"/>
      <c r="O142" s="484"/>
      <c r="P142" s="485"/>
      <c r="Q142" s="207">
        <v>42644</v>
      </c>
      <c r="R142" s="208"/>
      <c r="S142" s="208"/>
      <c r="T142" s="208"/>
      <c r="U142" s="208"/>
      <c r="V142" s="209"/>
      <c r="W142" s="207">
        <v>42735</v>
      </c>
      <c r="X142" s="208"/>
      <c r="Y142" s="208"/>
      <c r="Z142" s="209"/>
    </row>
    <row r="143" spans="2:26" ht="12" customHeight="1" x14ac:dyDescent="0.25">
      <c r="B143" s="433"/>
      <c r="C143" s="433"/>
      <c r="D143" s="433"/>
      <c r="E143" s="433"/>
      <c r="F143" s="433"/>
      <c r="G143" s="433"/>
      <c r="H143" s="203"/>
      <c r="I143" s="203"/>
      <c r="J143" s="203"/>
      <c r="K143" s="203"/>
      <c r="L143" s="203"/>
      <c r="M143" s="203"/>
      <c r="N143" s="203"/>
      <c r="O143" s="203"/>
      <c r="P143" s="203"/>
      <c r="Q143" s="551"/>
      <c r="R143" s="551"/>
      <c r="S143" s="551"/>
      <c r="T143" s="551"/>
      <c r="U143" s="551"/>
      <c r="V143" s="551"/>
      <c r="W143" s="207"/>
      <c r="X143" s="208"/>
      <c r="Y143" s="208"/>
      <c r="Z143" s="209"/>
    </row>
    <row r="144" spans="2:26" ht="12" customHeight="1" x14ac:dyDescent="0.25">
      <c r="B144" s="433" t="s">
        <v>177</v>
      </c>
      <c r="C144" s="433"/>
      <c r="D144" s="433"/>
      <c r="E144" s="433"/>
      <c r="F144" s="433"/>
      <c r="G144" s="433"/>
      <c r="H144" s="204"/>
      <c r="I144" s="205"/>
      <c r="J144" s="205"/>
      <c r="K144" s="205"/>
      <c r="L144" s="205"/>
      <c r="M144" s="205"/>
      <c r="N144" s="205"/>
      <c r="O144" s="205"/>
      <c r="P144" s="206"/>
      <c r="Q144" s="551"/>
      <c r="R144" s="551"/>
      <c r="S144" s="551"/>
      <c r="T144" s="551"/>
      <c r="U144" s="551"/>
      <c r="V144" s="551"/>
      <c r="W144" s="207"/>
      <c r="X144" s="208"/>
      <c r="Y144" s="208"/>
      <c r="Z144" s="209"/>
    </row>
    <row r="145" spans="2:26" ht="36.75" customHeight="1" x14ac:dyDescent="0.25">
      <c r="B145" s="433"/>
      <c r="C145" s="433"/>
      <c r="D145" s="433"/>
      <c r="E145" s="433"/>
      <c r="F145" s="433"/>
      <c r="G145" s="433"/>
      <c r="H145" s="483" t="s">
        <v>185</v>
      </c>
      <c r="I145" s="484"/>
      <c r="J145" s="484"/>
      <c r="K145" s="484"/>
      <c r="L145" s="484"/>
      <c r="M145" s="484"/>
      <c r="N145" s="484"/>
      <c r="O145" s="484"/>
      <c r="P145" s="485"/>
      <c r="Q145" s="207">
        <v>42644</v>
      </c>
      <c r="R145" s="208"/>
      <c r="S145" s="208"/>
      <c r="T145" s="208"/>
      <c r="U145" s="208"/>
      <c r="V145" s="209"/>
      <c r="W145" s="207">
        <v>42735</v>
      </c>
      <c r="X145" s="208"/>
      <c r="Y145" s="208"/>
      <c r="Z145" s="209"/>
    </row>
    <row r="146" spans="2:26" ht="21.75" customHeight="1" x14ac:dyDescent="0.25">
      <c r="B146" s="433"/>
      <c r="C146" s="433"/>
      <c r="D146" s="433"/>
      <c r="E146" s="433"/>
      <c r="F146" s="433"/>
      <c r="G146" s="433"/>
      <c r="H146" s="204" t="s">
        <v>186</v>
      </c>
      <c r="I146" s="205"/>
      <c r="J146" s="205"/>
      <c r="K146" s="205"/>
      <c r="L146" s="205"/>
      <c r="M146" s="205"/>
      <c r="N146" s="205"/>
      <c r="O146" s="205"/>
      <c r="P146" s="206"/>
      <c r="Q146" s="207">
        <v>42644</v>
      </c>
      <c r="R146" s="208"/>
      <c r="S146" s="208"/>
      <c r="T146" s="208"/>
      <c r="U146" s="208"/>
      <c r="V146" s="209"/>
      <c r="W146" s="207">
        <v>42735</v>
      </c>
      <c r="X146" s="208"/>
      <c r="Y146" s="208"/>
      <c r="Z146" s="209"/>
    </row>
    <row r="147" spans="2:26" x14ac:dyDescent="0.25">
      <c r="B147" s="433"/>
      <c r="C147" s="433"/>
      <c r="D147" s="433"/>
      <c r="E147" s="433"/>
      <c r="F147" s="433"/>
      <c r="G147" s="433"/>
      <c r="H147" s="204" t="s">
        <v>187</v>
      </c>
      <c r="I147" s="205"/>
      <c r="J147" s="205"/>
      <c r="K147" s="205"/>
      <c r="L147" s="205"/>
      <c r="M147" s="205"/>
      <c r="N147" s="205"/>
      <c r="O147" s="205"/>
      <c r="P147" s="206"/>
      <c r="Q147" s="207">
        <v>42644</v>
      </c>
      <c r="R147" s="208"/>
      <c r="S147" s="208"/>
      <c r="T147" s="208"/>
      <c r="U147" s="208"/>
      <c r="V147" s="209"/>
      <c r="W147" s="207">
        <v>42735</v>
      </c>
      <c r="X147" s="208"/>
      <c r="Y147" s="208"/>
      <c r="Z147" s="209"/>
    </row>
    <row r="148" spans="2:26" ht="26.25" customHeight="1" x14ac:dyDescent="0.25">
      <c r="B148" s="433"/>
      <c r="C148" s="433"/>
      <c r="D148" s="433"/>
      <c r="E148" s="433"/>
      <c r="F148" s="433"/>
      <c r="G148" s="433"/>
      <c r="H148" s="204" t="s">
        <v>188</v>
      </c>
      <c r="I148" s="205"/>
      <c r="J148" s="205"/>
      <c r="K148" s="205"/>
      <c r="L148" s="205"/>
      <c r="M148" s="205"/>
      <c r="N148" s="205"/>
      <c r="O148" s="205"/>
      <c r="P148" s="206"/>
      <c r="Q148" s="207">
        <v>42644</v>
      </c>
      <c r="R148" s="208"/>
      <c r="S148" s="208"/>
      <c r="T148" s="208"/>
      <c r="U148" s="208"/>
      <c r="V148" s="209"/>
      <c r="W148" s="207">
        <v>42735</v>
      </c>
      <c r="X148" s="208"/>
      <c r="Y148" s="208"/>
      <c r="Z148" s="209"/>
    </row>
    <row r="149" spans="2:26" ht="25.5" customHeight="1" x14ac:dyDescent="0.25">
      <c r="B149" s="433"/>
      <c r="C149" s="433"/>
      <c r="D149" s="433"/>
      <c r="E149" s="433"/>
      <c r="F149" s="433"/>
      <c r="G149" s="433"/>
      <c r="H149" s="203" t="s">
        <v>189</v>
      </c>
      <c r="I149" s="203"/>
      <c r="J149" s="203"/>
      <c r="K149" s="203"/>
      <c r="L149" s="203"/>
      <c r="M149" s="203"/>
      <c r="N149" s="203"/>
      <c r="O149" s="203"/>
      <c r="P149" s="203"/>
      <c r="Q149" s="207">
        <v>42644</v>
      </c>
      <c r="R149" s="208"/>
      <c r="S149" s="208"/>
      <c r="T149" s="208"/>
      <c r="U149" s="208"/>
      <c r="V149" s="209"/>
      <c r="W149" s="207">
        <v>42735</v>
      </c>
      <c r="X149" s="208"/>
      <c r="Y149" s="208"/>
      <c r="Z149" s="209"/>
    </row>
    <row r="150" spans="2:26" x14ac:dyDescent="0.25">
      <c r="B150" s="433" t="s">
        <v>190</v>
      </c>
      <c r="C150" s="433"/>
      <c r="D150" s="433"/>
      <c r="E150" s="433"/>
      <c r="F150" s="433"/>
      <c r="G150" s="433"/>
      <c r="H150" s="203" t="s">
        <v>192</v>
      </c>
      <c r="I150" s="203"/>
      <c r="J150" s="203"/>
      <c r="K150" s="203"/>
      <c r="L150" s="203"/>
      <c r="M150" s="203"/>
      <c r="N150" s="203"/>
      <c r="O150" s="203"/>
      <c r="P150" s="203"/>
      <c r="Q150" s="207">
        <v>42644</v>
      </c>
      <c r="R150" s="208"/>
      <c r="S150" s="208"/>
      <c r="T150" s="208"/>
      <c r="U150" s="208"/>
      <c r="V150" s="209"/>
      <c r="W150" s="207">
        <v>42735</v>
      </c>
      <c r="X150" s="208"/>
      <c r="Y150" s="208"/>
      <c r="Z150" s="209"/>
    </row>
    <row r="151" spans="2:26" x14ac:dyDescent="0.25">
      <c r="B151" s="433"/>
      <c r="C151" s="433"/>
      <c r="D151" s="433"/>
      <c r="E151" s="433"/>
      <c r="F151" s="433"/>
      <c r="G151" s="433"/>
      <c r="H151" s="203" t="s">
        <v>193</v>
      </c>
      <c r="I151" s="203"/>
      <c r="J151" s="203"/>
      <c r="K151" s="203"/>
      <c r="L151" s="203"/>
      <c r="M151" s="203"/>
      <c r="N151" s="203"/>
      <c r="O151" s="203"/>
      <c r="P151" s="203"/>
      <c r="Q151" s="207">
        <v>42644</v>
      </c>
      <c r="R151" s="208"/>
      <c r="S151" s="208"/>
      <c r="T151" s="208"/>
      <c r="U151" s="208"/>
      <c r="V151" s="209"/>
      <c r="W151" s="207">
        <v>42735</v>
      </c>
      <c r="X151" s="208"/>
      <c r="Y151" s="208"/>
      <c r="Z151" s="209"/>
    </row>
    <row r="152" spans="2:26" x14ac:dyDescent="0.25">
      <c r="B152" s="433"/>
      <c r="C152" s="433"/>
      <c r="D152" s="433"/>
      <c r="E152" s="433"/>
      <c r="F152" s="433"/>
      <c r="G152" s="433"/>
      <c r="H152" s="203" t="s">
        <v>194</v>
      </c>
      <c r="I152" s="203"/>
      <c r="J152" s="203"/>
      <c r="K152" s="203"/>
      <c r="L152" s="203"/>
      <c r="M152" s="203"/>
      <c r="N152" s="203"/>
      <c r="O152" s="203"/>
      <c r="P152" s="203"/>
      <c r="Q152" s="207">
        <v>42644</v>
      </c>
      <c r="R152" s="208"/>
      <c r="S152" s="208"/>
      <c r="T152" s="208"/>
      <c r="U152" s="208"/>
      <c r="V152" s="209"/>
      <c r="W152" s="207">
        <v>42735</v>
      </c>
      <c r="X152" s="208"/>
      <c r="Y152" s="208"/>
      <c r="Z152" s="209"/>
    </row>
    <row r="153" spans="2:26" x14ac:dyDescent="0.25">
      <c r="B153" s="433"/>
      <c r="C153" s="433"/>
      <c r="D153" s="433"/>
      <c r="E153" s="433"/>
      <c r="F153" s="433"/>
      <c r="G153" s="433"/>
      <c r="H153" s="203" t="s">
        <v>195</v>
      </c>
      <c r="I153" s="203"/>
      <c r="J153" s="203"/>
      <c r="K153" s="203"/>
      <c r="L153" s="203"/>
      <c r="M153" s="203"/>
      <c r="N153" s="203"/>
      <c r="O153" s="203"/>
      <c r="P153" s="203"/>
      <c r="Q153" s="207">
        <v>42644</v>
      </c>
      <c r="R153" s="208"/>
      <c r="S153" s="208"/>
      <c r="T153" s="208"/>
      <c r="U153" s="208"/>
      <c r="V153" s="209"/>
      <c r="W153" s="207">
        <v>42735</v>
      </c>
      <c r="X153" s="208"/>
      <c r="Y153" s="208"/>
      <c r="Z153" s="209"/>
    </row>
    <row r="154" spans="2:26" x14ac:dyDescent="0.25">
      <c r="B154" s="433"/>
      <c r="C154" s="433"/>
      <c r="D154" s="433"/>
      <c r="E154" s="433"/>
      <c r="F154" s="433"/>
      <c r="G154" s="433"/>
      <c r="H154" s="203" t="s">
        <v>196</v>
      </c>
      <c r="I154" s="203"/>
      <c r="J154" s="203"/>
      <c r="K154" s="203"/>
      <c r="L154" s="203"/>
      <c r="M154" s="203"/>
      <c r="N154" s="203"/>
      <c r="O154" s="203"/>
      <c r="P154" s="203"/>
      <c r="Q154" s="207">
        <v>42644</v>
      </c>
      <c r="R154" s="208"/>
      <c r="S154" s="208"/>
      <c r="T154" s="208"/>
      <c r="U154" s="208"/>
      <c r="V154" s="209"/>
      <c r="W154" s="207">
        <v>42735</v>
      </c>
      <c r="X154" s="208"/>
      <c r="Y154" s="208"/>
      <c r="Z154" s="209"/>
    </row>
    <row r="155" spans="2:26" x14ac:dyDescent="0.25">
      <c r="B155" s="433"/>
      <c r="C155" s="433"/>
      <c r="D155" s="433"/>
      <c r="E155" s="433"/>
      <c r="F155" s="433"/>
      <c r="G155" s="433"/>
      <c r="H155" s="203"/>
      <c r="I155" s="203"/>
      <c r="J155" s="203"/>
      <c r="K155" s="203"/>
      <c r="L155" s="203"/>
      <c r="M155" s="203"/>
      <c r="N155" s="203"/>
      <c r="O155" s="203"/>
      <c r="P155" s="203"/>
      <c r="Q155" s="162"/>
      <c r="R155" s="163"/>
      <c r="S155" s="163"/>
      <c r="T155" s="163"/>
      <c r="U155" s="163"/>
      <c r="V155" s="164"/>
      <c r="W155" s="207"/>
      <c r="X155" s="208"/>
      <c r="Y155" s="208"/>
      <c r="Z155" s="209"/>
    </row>
    <row r="156" spans="2:26" x14ac:dyDescent="0.25">
      <c r="B156" s="433" t="s">
        <v>191</v>
      </c>
      <c r="C156" s="433"/>
      <c r="D156" s="433"/>
      <c r="E156" s="433"/>
      <c r="F156" s="433"/>
      <c r="G156" s="433"/>
      <c r="H156" s="203" t="s">
        <v>197</v>
      </c>
      <c r="I156" s="203"/>
      <c r="J156" s="203"/>
      <c r="K156" s="203"/>
      <c r="L156" s="203"/>
      <c r="M156" s="203"/>
      <c r="N156" s="203"/>
      <c r="O156" s="203"/>
      <c r="P156" s="203"/>
      <c r="Q156" s="207">
        <v>42644</v>
      </c>
      <c r="R156" s="208"/>
      <c r="S156" s="208"/>
      <c r="T156" s="208"/>
      <c r="U156" s="208"/>
      <c r="V156" s="209"/>
      <c r="W156" s="207">
        <v>42735</v>
      </c>
      <c r="X156" s="208"/>
      <c r="Y156" s="208"/>
      <c r="Z156" s="209"/>
    </row>
    <row r="157" spans="2:26" x14ac:dyDescent="0.25">
      <c r="B157" s="433"/>
      <c r="C157" s="433"/>
      <c r="D157" s="433"/>
      <c r="E157" s="433"/>
      <c r="F157" s="433"/>
      <c r="G157" s="433"/>
      <c r="H157" s="203" t="s">
        <v>198</v>
      </c>
      <c r="I157" s="203"/>
      <c r="J157" s="203"/>
      <c r="K157" s="203"/>
      <c r="L157" s="203"/>
      <c r="M157" s="203"/>
      <c r="N157" s="203"/>
      <c r="O157" s="203"/>
      <c r="P157" s="203"/>
      <c r="Q157" s="207">
        <v>42644</v>
      </c>
      <c r="R157" s="208"/>
      <c r="S157" s="208"/>
      <c r="T157" s="208"/>
      <c r="U157" s="208"/>
      <c r="V157" s="209"/>
      <c r="W157" s="207">
        <v>42735</v>
      </c>
      <c r="X157" s="208"/>
      <c r="Y157" s="208"/>
      <c r="Z157" s="209"/>
    </row>
    <row r="158" spans="2:26" x14ac:dyDescent="0.25">
      <c r="B158" s="433"/>
      <c r="C158" s="433"/>
      <c r="D158" s="433"/>
      <c r="E158" s="433"/>
      <c r="F158" s="433"/>
      <c r="G158" s="433"/>
      <c r="H158" s="203" t="s">
        <v>199</v>
      </c>
      <c r="I158" s="203"/>
      <c r="J158" s="203"/>
      <c r="K158" s="203"/>
      <c r="L158" s="203"/>
      <c r="M158" s="203"/>
      <c r="N158" s="203"/>
      <c r="O158" s="203"/>
      <c r="P158" s="203"/>
      <c r="Q158" s="207">
        <v>42644</v>
      </c>
      <c r="R158" s="208"/>
      <c r="S158" s="208"/>
      <c r="T158" s="208"/>
      <c r="U158" s="208"/>
      <c r="V158" s="209"/>
      <c r="W158" s="207">
        <v>42735</v>
      </c>
      <c r="X158" s="208"/>
      <c r="Y158" s="208"/>
      <c r="Z158" s="209"/>
    </row>
    <row r="159" spans="2:26" x14ac:dyDescent="0.25">
      <c r="B159" s="433"/>
      <c r="C159" s="433"/>
      <c r="D159" s="433"/>
      <c r="E159" s="433"/>
      <c r="F159" s="433"/>
      <c r="G159" s="433"/>
      <c r="H159" s="203" t="s">
        <v>200</v>
      </c>
      <c r="I159" s="203"/>
      <c r="J159" s="203"/>
      <c r="K159" s="203"/>
      <c r="L159" s="203"/>
      <c r="M159" s="203"/>
      <c r="N159" s="203"/>
      <c r="O159" s="203"/>
      <c r="P159" s="203"/>
      <c r="Q159" s="207">
        <v>42644</v>
      </c>
      <c r="R159" s="208"/>
      <c r="S159" s="208"/>
      <c r="T159" s="208"/>
      <c r="U159" s="208"/>
      <c r="V159" s="209"/>
      <c r="W159" s="207">
        <v>42735</v>
      </c>
      <c r="X159" s="208"/>
      <c r="Y159" s="208"/>
      <c r="Z159" s="209"/>
    </row>
    <row r="160" spans="2:26" ht="12" customHeight="1" x14ac:dyDescent="0.25">
      <c r="B160" s="433"/>
      <c r="C160" s="433"/>
      <c r="D160" s="433"/>
      <c r="E160" s="433"/>
      <c r="F160" s="433"/>
      <c r="G160" s="433"/>
      <c r="H160" s="203"/>
      <c r="I160" s="203"/>
      <c r="J160" s="203"/>
      <c r="K160" s="203"/>
      <c r="L160" s="203"/>
      <c r="M160" s="203"/>
      <c r="N160" s="203"/>
      <c r="O160" s="203"/>
      <c r="P160" s="203"/>
      <c r="Q160" s="162"/>
      <c r="R160" s="163"/>
      <c r="S160" s="163"/>
      <c r="T160" s="163"/>
      <c r="U160" s="163"/>
      <c r="V160" s="164"/>
      <c r="W160" s="162"/>
      <c r="X160" s="163"/>
      <c r="Y160" s="163"/>
      <c r="Z160" s="164"/>
    </row>
    <row r="161" spans="2:26" ht="12" customHeight="1" x14ac:dyDescent="0.25">
      <c r="B161" s="433"/>
      <c r="C161" s="433"/>
      <c r="D161" s="433"/>
      <c r="E161" s="433"/>
      <c r="F161" s="433"/>
      <c r="G161" s="433"/>
      <c r="H161" s="203"/>
      <c r="I161" s="203"/>
      <c r="J161" s="203"/>
      <c r="K161" s="203"/>
      <c r="L161" s="203"/>
      <c r="M161" s="203"/>
      <c r="N161" s="203"/>
      <c r="O161" s="203"/>
      <c r="P161" s="203"/>
      <c r="Q161" s="162"/>
      <c r="R161" s="163"/>
      <c r="S161" s="163"/>
      <c r="T161" s="163"/>
      <c r="U161" s="163"/>
      <c r="V161" s="164"/>
      <c r="W161" s="162"/>
      <c r="X161" s="163"/>
      <c r="Y161" s="163"/>
      <c r="Z161" s="164"/>
    </row>
    <row r="162" spans="2:26" ht="12" customHeight="1" x14ac:dyDescent="0.25">
      <c r="B162" s="155"/>
      <c r="C162" s="156"/>
      <c r="D162" s="156"/>
      <c r="E162" s="156"/>
      <c r="F162" s="156"/>
      <c r="G162" s="157"/>
      <c r="H162" s="203"/>
      <c r="I162" s="203"/>
      <c r="J162" s="203"/>
      <c r="K162" s="203"/>
      <c r="L162" s="203"/>
      <c r="M162" s="203"/>
      <c r="N162" s="203"/>
      <c r="O162" s="203"/>
      <c r="P162" s="203"/>
      <c r="Q162" s="162"/>
      <c r="R162" s="163"/>
      <c r="S162" s="163"/>
      <c r="T162" s="163"/>
      <c r="U162" s="163"/>
      <c r="V162" s="164"/>
      <c r="W162" s="162"/>
      <c r="X162" s="163"/>
      <c r="Y162" s="163"/>
      <c r="Z162" s="164"/>
    </row>
    <row r="163" spans="2:26" ht="12" customHeight="1" x14ac:dyDescent="0.25">
      <c r="B163" s="155"/>
      <c r="C163" s="156"/>
      <c r="D163" s="156"/>
      <c r="E163" s="156"/>
      <c r="F163" s="156"/>
      <c r="G163" s="157"/>
      <c r="H163" s="203"/>
      <c r="I163" s="203"/>
      <c r="J163" s="203"/>
      <c r="K163" s="203"/>
      <c r="L163" s="203"/>
      <c r="M163" s="203"/>
      <c r="N163" s="203"/>
      <c r="O163" s="203"/>
      <c r="P163" s="203"/>
      <c r="Q163" s="162"/>
      <c r="R163" s="163"/>
      <c r="S163" s="163"/>
      <c r="T163" s="163"/>
      <c r="U163" s="163"/>
      <c r="V163" s="164"/>
      <c r="W163" s="162"/>
      <c r="X163" s="163"/>
      <c r="Y163" s="163"/>
      <c r="Z163" s="164"/>
    </row>
    <row r="164" spans="2:26" ht="12" customHeight="1" x14ac:dyDescent="0.25">
      <c r="B164" s="155"/>
      <c r="C164" s="156"/>
      <c r="D164" s="156"/>
      <c r="E164" s="156"/>
      <c r="F164" s="156"/>
      <c r="G164" s="157"/>
      <c r="H164" s="158"/>
      <c r="I164" s="159"/>
      <c r="J164" s="160"/>
      <c r="K164" s="160"/>
      <c r="L164" s="160"/>
      <c r="M164" s="160"/>
      <c r="N164" s="160"/>
      <c r="O164" s="160"/>
      <c r="P164" s="161"/>
      <c r="Q164" s="162"/>
      <c r="R164" s="163"/>
      <c r="S164" s="163"/>
      <c r="T164" s="163"/>
      <c r="U164" s="163"/>
      <c r="V164" s="164"/>
      <c r="W164" s="162"/>
      <c r="X164" s="163"/>
      <c r="Y164" s="163"/>
      <c r="Z164" s="164"/>
    </row>
    <row r="165" spans="2:26" ht="12" customHeight="1" x14ac:dyDescent="0.25">
      <c r="B165" s="155"/>
      <c r="C165" s="156"/>
      <c r="D165" s="156"/>
      <c r="E165" s="156"/>
      <c r="F165" s="156"/>
      <c r="G165" s="157"/>
      <c r="H165" s="158"/>
      <c r="I165" s="159"/>
      <c r="J165" s="160"/>
      <c r="K165" s="160"/>
      <c r="L165" s="160"/>
      <c r="M165" s="160"/>
      <c r="N165" s="160"/>
      <c r="O165" s="160"/>
      <c r="P165" s="161"/>
      <c r="Q165" s="162"/>
      <c r="R165" s="163"/>
      <c r="S165" s="163"/>
      <c r="T165" s="163"/>
      <c r="U165" s="163"/>
      <c r="V165" s="164"/>
      <c r="W165" s="162"/>
      <c r="X165" s="163"/>
      <c r="Y165" s="163"/>
      <c r="Z165" s="164"/>
    </row>
    <row r="166" spans="2:26" x14ac:dyDescent="0.25">
      <c r="B166" s="26"/>
      <c r="C166" s="27"/>
      <c r="D166" s="27"/>
      <c r="E166" s="27"/>
      <c r="F166" s="27"/>
      <c r="G166" s="28"/>
      <c r="H166" s="29"/>
      <c r="I166" s="434" t="s">
        <v>103</v>
      </c>
      <c r="J166" s="435"/>
      <c r="K166" s="435"/>
      <c r="L166" s="435"/>
      <c r="M166" s="435"/>
      <c r="N166" s="435"/>
      <c r="O166" s="435"/>
      <c r="P166" s="436"/>
      <c r="Q166" s="437"/>
      <c r="R166" s="438"/>
      <c r="S166" s="438"/>
      <c r="T166" s="438"/>
      <c r="U166" s="438"/>
      <c r="V166" s="439"/>
      <c r="W166" s="437"/>
      <c r="X166" s="438"/>
      <c r="Y166" s="438"/>
      <c r="Z166" s="439"/>
    </row>
    <row r="167" spans="2:26" x14ac:dyDescent="0.25">
      <c r="B167" s="448"/>
      <c r="C167" s="449"/>
      <c r="D167" s="449"/>
      <c r="E167" s="449"/>
      <c r="F167" s="449"/>
      <c r="G167" s="449"/>
      <c r="H167" s="449"/>
      <c r="I167" s="449"/>
      <c r="J167" s="449"/>
      <c r="K167" s="449"/>
      <c r="L167" s="449"/>
      <c r="M167" s="449"/>
      <c r="N167" s="449"/>
      <c r="O167" s="449"/>
      <c r="P167" s="449"/>
      <c r="Q167" s="449"/>
      <c r="R167" s="449"/>
      <c r="S167" s="449"/>
      <c r="T167" s="449"/>
      <c r="U167" s="449"/>
      <c r="V167" s="449"/>
      <c r="W167" s="449"/>
      <c r="X167" s="449"/>
      <c r="Y167" s="449"/>
      <c r="Z167" s="450"/>
    </row>
    <row r="168" spans="2:26" x14ac:dyDescent="0.25">
      <c r="B168" s="451" t="s">
        <v>38</v>
      </c>
      <c r="C168" s="451"/>
      <c r="D168" s="451"/>
      <c r="E168" s="451"/>
      <c r="F168" s="451"/>
      <c r="G168" s="451"/>
      <c r="H168" s="30" t="s">
        <v>39</v>
      </c>
      <c r="I168" s="451" t="s">
        <v>40</v>
      </c>
      <c r="J168" s="451"/>
      <c r="K168" s="451"/>
      <c r="L168" s="451"/>
      <c r="M168" s="451"/>
      <c r="N168" s="451"/>
      <c r="O168" s="451"/>
      <c r="P168" s="451"/>
      <c r="Q168" s="452" t="s">
        <v>39</v>
      </c>
      <c r="R168" s="453"/>
      <c r="S168" s="446"/>
      <c r="T168" s="446"/>
      <c r="U168" s="446"/>
      <c r="V168" s="446"/>
      <c r="W168" s="446"/>
      <c r="X168" s="446"/>
      <c r="Y168" s="446"/>
      <c r="Z168" s="447"/>
    </row>
    <row r="169" spans="2:26" x14ac:dyDescent="0.25">
      <c r="B169" s="440" t="s">
        <v>201</v>
      </c>
      <c r="C169" s="441"/>
      <c r="D169" s="441"/>
      <c r="E169" s="441"/>
      <c r="F169" s="442"/>
      <c r="G169" s="443"/>
      <c r="H169" s="31"/>
      <c r="I169" s="444" t="s">
        <v>206</v>
      </c>
      <c r="J169" s="442"/>
      <c r="K169" s="442"/>
      <c r="L169" s="442"/>
      <c r="M169" s="442"/>
      <c r="N169" s="442"/>
      <c r="O169" s="442"/>
      <c r="P169" s="443"/>
      <c r="Q169" s="445"/>
      <c r="R169" s="446"/>
      <c r="S169" s="446"/>
      <c r="T169" s="446"/>
      <c r="U169" s="446"/>
      <c r="V169" s="446"/>
      <c r="W169" s="446"/>
      <c r="X169" s="446"/>
      <c r="Y169" s="446"/>
      <c r="Z169" s="447"/>
    </row>
    <row r="170" spans="2:26" x14ac:dyDescent="0.25">
      <c r="B170" s="440" t="s">
        <v>202</v>
      </c>
      <c r="C170" s="441"/>
      <c r="D170" s="441"/>
      <c r="E170" s="441"/>
      <c r="F170" s="442"/>
      <c r="G170" s="443"/>
      <c r="H170" s="31"/>
      <c r="I170" s="444" t="s">
        <v>207</v>
      </c>
      <c r="J170" s="442"/>
      <c r="K170" s="442"/>
      <c r="L170" s="442"/>
      <c r="M170" s="442"/>
      <c r="N170" s="442"/>
      <c r="O170" s="442"/>
      <c r="P170" s="443"/>
      <c r="Q170" s="445"/>
      <c r="R170" s="446"/>
      <c r="S170" s="446"/>
      <c r="T170" s="446"/>
      <c r="U170" s="446"/>
      <c r="V170" s="446"/>
      <c r="W170" s="446"/>
      <c r="X170" s="446"/>
      <c r="Y170" s="446"/>
      <c r="Z170" s="447"/>
    </row>
    <row r="171" spans="2:26" x14ac:dyDescent="0.25">
      <c r="B171" s="444" t="s">
        <v>203</v>
      </c>
      <c r="C171" s="442"/>
      <c r="D171" s="442"/>
      <c r="E171" s="442"/>
      <c r="F171" s="442"/>
      <c r="G171" s="443"/>
      <c r="H171" s="31"/>
      <c r="I171" s="444" t="s">
        <v>208</v>
      </c>
      <c r="J171" s="442"/>
      <c r="K171" s="442"/>
      <c r="L171" s="442"/>
      <c r="M171" s="442"/>
      <c r="N171" s="442"/>
      <c r="O171" s="442"/>
      <c r="P171" s="443"/>
      <c r="Q171" s="445"/>
      <c r="R171" s="446"/>
      <c r="S171" s="446"/>
      <c r="T171" s="446"/>
      <c r="U171" s="446"/>
      <c r="V171" s="446"/>
      <c r="W171" s="446"/>
      <c r="X171" s="446"/>
      <c r="Y171" s="446"/>
      <c r="Z171" s="447"/>
    </row>
    <row r="172" spans="2:26" x14ac:dyDescent="0.25">
      <c r="B172" s="444" t="s">
        <v>204</v>
      </c>
      <c r="C172" s="442"/>
      <c r="D172" s="442"/>
      <c r="E172" s="442"/>
      <c r="F172" s="442"/>
      <c r="G172" s="443"/>
      <c r="H172" s="31"/>
      <c r="I172" s="444">
        <v>4</v>
      </c>
      <c r="J172" s="442"/>
      <c r="K172" s="442"/>
      <c r="L172" s="442"/>
      <c r="M172" s="442"/>
      <c r="N172" s="442"/>
      <c r="O172" s="442"/>
      <c r="P172" s="443"/>
      <c r="Q172" s="445"/>
      <c r="R172" s="446"/>
      <c r="S172" s="446"/>
      <c r="T172" s="446"/>
      <c r="U172" s="446"/>
      <c r="V172" s="446"/>
      <c r="W172" s="446"/>
      <c r="X172" s="446"/>
      <c r="Y172" s="446"/>
      <c r="Z172" s="447"/>
    </row>
    <row r="173" spans="2:26" x14ac:dyDescent="0.25">
      <c r="B173" s="444" t="s">
        <v>205</v>
      </c>
      <c r="C173" s="442"/>
      <c r="D173" s="442"/>
      <c r="E173" s="442"/>
      <c r="F173" s="442"/>
      <c r="G173" s="443"/>
      <c r="H173" s="31"/>
      <c r="I173" s="444">
        <v>5</v>
      </c>
      <c r="J173" s="442"/>
      <c r="K173" s="442"/>
      <c r="L173" s="442"/>
      <c r="M173" s="442"/>
      <c r="N173" s="442"/>
      <c r="O173" s="442"/>
      <c r="P173" s="443"/>
      <c r="Q173" s="445"/>
      <c r="R173" s="446"/>
      <c r="S173" s="446"/>
      <c r="T173" s="446"/>
      <c r="U173" s="446"/>
      <c r="V173" s="446"/>
      <c r="W173" s="446"/>
      <c r="X173" s="446"/>
      <c r="Y173" s="446"/>
      <c r="Z173" s="447"/>
    </row>
    <row r="174" spans="2:26" x14ac:dyDescent="0.25">
      <c r="B174" s="454"/>
      <c r="C174" s="455"/>
      <c r="D174" s="455"/>
      <c r="E174" s="455"/>
      <c r="F174" s="455"/>
      <c r="G174" s="455"/>
      <c r="H174" s="455"/>
      <c r="I174" s="455"/>
      <c r="J174" s="455"/>
      <c r="K174" s="455"/>
      <c r="L174" s="455"/>
      <c r="M174" s="455"/>
      <c r="N174" s="455"/>
      <c r="O174" s="455"/>
      <c r="P174" s="455"/>
      <c r="Q174" s="455"/>
      <c r="R174" s="455"/>
      <c r="S174" s="455"/>
      <c r="T174" s="455"/>
      <c r="U174" s="455"/>
      <c r="V174" s="455"/>
      <c r="W174" s="455"/>
      <c r="X174" s="455"/>
      <c r="Y174" s="455"/>
      <c r="Z174" s="456"/>
    </row>
    <row r="175" spans="2:26" x14ac:dyDescent="0.25">
      <c r="B175" s="457" t="s">
        <v>41</v>
      </c>
      <c r="C175" s="59"/>
      <c r="D175" s="59"/>
      <c r="E175" s="59"/>
      <c r="F175" s="32" t="s">
        <v>42</v>
      </c>
      <c r="G175" s="451"/>
      <c r="H175" s="552"/>
      <c r="I175" s="552"/>
      <c r="J175" s="552"/>
      <c r="K175" s="552"/>
      <c r="L175" s="552"/>
      <c r="M175" s="552"/>
      <c r="N175" s="552"/>
      <c r="O175" s="552"/>
      <c r="P175" s="552"/>
      <c r="Q175" s="552"/>
      <c r="R175" s="552"/>
      <c r="S175" s="552"/>
      <c r="T175" s="552"/>
      <c r="U175" s="552"/>
      <c r="V175" s="552"/>
      <c r="W175" s="552"/>
      <c r="X175" s="552"/>
      <c r="Y175" s="552"/>
      <c r="Z175" s="552"/>
    </row>
    <row r="176" spans="2:26" x14ac:dyDescent="0.25">
      <c r="B176" s="458"/>
      <c r="C176" s="60"/>
      <c r="D176" s="60"/>
      <c r="E176" s="60"/>
      <c r="F176" s="32" t="s">
        <v>43</v>
      </c>
      <c r="G176" s="553"/>
      <c r="H176" s="553"/>
      <c r="I176" s="553"/>
      <c r="J176" s="553"/>
      <c r="K176" s="553"/>
      <c r="L176" s="553"/>
      <c r="M176" s="553"/>
      <c r="N176" s="553"/>
      <c r="O176" s="553"/>
      <c r="P176" s="553"/>
      <c r="Q176" s="553"/>
      <c r="R176" s="553"/>
      <c r="S176" s="553"/>
      <c r="T176" s="553"/>
      <c r="U176" s="553"/>
      <c r="V176" s="553"/>
      <c r="W176" s="553"/>
      <c r="X176" s="553"/>
      <c r="Y176" s="553"/>
      <c r="Z176" s="553"/>
    </row>
    <row r="177" spans="2:27" x14ac:dyDescent="0.25">
      <c r="B177" s="458"/>
      <c r="C177" s="60"/>
      <c r="D177" s="60"/>
      <c r="E177" s="60"/>
      <c r="F177" s="463" t="s">
        <v>44</v>
      </c>
      <c r="G177" s="553"/>
      <c r="H177" s="553"/>
      <c r="I177" s="553"/>
      <c r="J177" s="553"/>
      <c r="K177" s="553"/>
      <c r="L177" s="553"/>
      <c r="M177" s="553"/>
      <c r="N177" s="553"/>
      <c r="O177" s="553"/>
      <c r="P177" s="553"/>
      <c r="Q177" s="553"/>
      <c r="R177" s="553"/>
      <c r="S177" s="553"/>
      <c r="T177" s="553"/>
      <c r="U177" s="553"/>
      <c r="V177" s="553"/>
      <c r="W177" s="553"/>
      <c r="X177" s="553"/>
      <c r="Y177" s="553"/>
      <c r="Z177" s="553"/>
    </row>
    <row r="178" spans="2:27" x14ac:dyDescent="0.25">
      <c r="B178" s="459"/>
      <c r="C178" s="61"/>
      <c r="D178" s="61"/>
      <c r="E178" s="61"/>
      <c r="F178" s="464"/>
      <c r="G178" s="553"/>
      <c r="H178" s="553"/>
      <c r="I178" s="553"/>
      <c r="J178" s="553"/>
      <c r="K178" s="553"/>
      <c r="L178" s="553"/>
      <c r="M178" s="553"/>
      <c r="N178" s="553"/>
      <c r="O178" s="553"/>
      <c r="P178" s="553"/>
      <c r="Q178" s="553"/>
      <c r="R178" s="553"/>
      <c r="S178" s="553"/>
      <c r="T178" s="553"/>
      <c r="U178" s="553"/>
      <c r="V178" s="553"/>
      <c r="W178" s="553"/>
      <c r="X178" s="553"/>
      <c r="Y178" s="553"/>
      <c r="Z178" s="553"/>
    </row>
    <row r="179" spans="2:27" x14ac:dyDescent="0.25">
      <c r="B179" s="454"/>
      <c r="C179" s="455"/>
      <c r="D179" s="455"/>
      <c r="E179" s="455"/>
      <c r="F179" s="455"/>
      <c r="G179" s="455"/>
      <c r="H179" s="455"/>
      <c r="I179" s="455"/>
      <c r="J179" s="455"/>
      <c r="K179" s="455"/>
      <c r="L179" s="455"/>
      <c r="M179" s="455"/>
      <c r="N179" s="455"/>
      <c r="O179" s="455"/>
      <c r="P179" s="455"/>
      <c r="Q179" s="455"/>
      <c r="R179" s="455"/>
      <c r="S179" s="455"/>
      <c r="T179" s="455"/>
      <c r="U179" s="455"/>
      <c r="V179" s="455"/>
      <c r="W179" s="455"/>
      <c r="X179" s="455"/>
      <c r="Y179" s="455"/>
      <c r="Z179" s="456"/>
    </row>
    <row r="180" spans="2:27" ht="12" customHeight="1" x14ac:dyDescent="0.25"/>
    <row r="181" spans="2:27" ht="12" customHeight="1" x14ac:dyDescent="0.25">
      <c r="B181" s="33" t="s">
        <v>45</v>
      </c>
      <c r="C181" s="33"/>
      <c r="D181" s="33"/>
      <c r="E181" s="33"/>
    </row>
    <row r="182" spans="2:27" ht="12" customHeight="1" x14ac:dyDescent="0.25"/>
    <row r="183" spans="2:27" s="36" customFormat="1" ht="13.5" customHeight="1" x14ac:dyDescent="0.2">
      <c r="B183" s="34" t="s">
        <v>46</v>
      </c>
      <c r="C183" s="34"/>
      <c r="D183" s="34"/>
      <c r="E183" s="34"/>
      <c r="F183" s="34">
        <v>1000</v>
      </c>
      <c r="G183" s="34">
        <v>2000</v>
      </c>
      <c r="H183" s="34">
        <v>3000</v>
      </c>
      <c r="I183" s="34">
        <v>4000</v>
      </c>
      <c r="J183" s="476">
        <v>5000</v>
      </c>
      <c r="K183" s="476"/>
      <c r="L183" s="476"/>
      <c r="M183" s="476">
        <v>6000</v>
      </c>
      <c r="N183" s="476"/>
      <c r="O183" s="473"/>
      <c r="P183" s="473"/>
      <c r="Q183" s="473">
        <v>9000</v>
      </c>
      <c r="R183" s="474"/>
      <c r="S183" s="474"/>
      <c r="T183" s="475"/>
      <c r="U183" s="81"/>
      <c r="V183" s="471" t="s">
        <v>26</v>
      </c>
      <c r="W183" s="472"/>
      <c r="X183" s="472"/>
      <c r="Y183" s="472"/>
    </row>
    <row r="184" spans="2:27" s="36" customFormat="1" ht="13.5" customHeight="1" x14ac:dyDescent="0.2">
      <c r="B184" s="37">
        <v>1</v>
      </c>
      <c r="C184" s="37" t="s">
        <v>172</v>
      </c>
      <c r="D184" s="37"/>
      <c r="E184" s="37"/>
      <c r="F184" s="38">
        <v>3585578.34</v>
      </c>
      <c r="G184" s="38">
        <v>1943239.31</v>
      </c>
      <c r="H184" s="38">
        <v>1022734.83</v>
      </c>
      <c r="I184" s="38">
        <v>562181.25</v>
      </c>
      <c r="J184" s="259">
        <v>20247.5</v>
      </c>
      <c r="K184" s="260"/>
      <c r="L184" s="261"/>
      <c r="M184" s="259">
        <v>0</v>
      </c>
      <c r="N184" s="260"/>
      <c r="O184" s="260"/>
      <c r="P184" s="260"/>
      <c r="Q184" s="259">
        <v>0</v>
      </c>
      <c r="R184" s="260"/>
      <c r="S184" s="260"/>
      <c r="T184" s="261"/>
      <c r="U184" s="82"/>
      <c r="V184" s="255">
        <f>+F184+G184+H184+I184+J184+M184+Q184</f>
        <v>7133981.2300000004</v>
      </c>
      <c r="W184" s="256"/>
      <c r="X184" s="256"/>
      <c r="Y184" s="256"/>
      <c r="Z184" s="40"/>
      <c r="AA184" s="41"/>
    </row>
    <row r="185" spans="2:27" s="36" customFormat="1" ht="13.5" customHeight="1" x14ac:dyDescent="0.2">
      <c r="B185" s="42">
        <v>2</v>
      </c>
      <c r="C185" s="42"/>
      <c r="D185" s="42"/>
      <c r="E185" s="42"/>
      <c r="F185" s="38"/>
      <c r="G185" s="38"/>
      <c r="H185" s="38"/>
      <c r="I185" s="38"/>
      <c r="J185" s="259"/>
      <c r="K185" s="260"/>
      <c r="L185" s="261"/>
      <c r="M185" s="259"/>
      <c r="N185" s="260"/>
      <c r="O185" s="260"/>
      <c r="P185" s="260"/>
      <c r="Q185" s="259"/>
      <c r="R185" s="260"/>
      <c r="S185" s="260"/>
      <c r="T185" s="261"/>
      <c r="U185" s="82"/>
      <c r="V185" s="255"/>
      <c r="W185" s="256"/>
      <c r="X185" s="256"/>
      <c r="Y185" s="256"/>
      <c r="Z185" s="41"/>
      <c r="AA185" s="41"/>
    </row>
    <row r="186" spans="2:27" s="36" customFormat="1" ht="13.5" customHeight="1" x14ac:dyDescent="0.2">
      <c r="B186" s="37" t="s">
        <v>26</v>
      </c>
      <c r="C186" s="37"/>
      <c r="D186" s="37"/>
      <c r="E186" s="37"/>
      <c r="F186" s="150">
        <f>+F184+F185</f>
        <v>3585578.34</v>
      </c>
      <c r="G186" s="150">
        <f>+G184+G185</f>
        <v>1943239.31</v>
      </c>
      <c r="H186" s="150">
        <f>+H184+H185</f>
        <v>1022734.83</v>
      </c>
      <c r="I186" s="150">
        <f>+I184+I185</f>
        <v>562181.25</v>
      </c>
      <c r="J186" s="348">
        <f>+J184+J185</f>
        <v>20247.5</v>
      </c>
      <c r="K186" s="474"/>
      <c r="L186" s="475"/>
      <c r="M186" s="348">
        <f>+M184+M185</f>
        <v>0</v>
      </c>
      <c r="N186" s="474"/>
      <c r="O186" s="474"/>
      <c r="P186" s="474"/>
      <c r="Q186" s="348">
        <f>+Q184+Q185</f>
        <v>0</v>
      </c>
      <c r="R186" s="474"/>
      <c r="S186" s="474"/>
      <c r="T186" s="474"/>
      <c r="U186" s="81"/>
      <c r="V186" s="480">
        <f>+V184+V185</f>
        <v>7133981.2300000004</v>
      </c>
      <c r="W186" s="472"/>
      <c r="X186" s="472"/>
      <c r="Y186" s="472"/>
    </row>
    <row r="187" spans="2:27" s="36" customFormat="1" ht="13.5" customHeight="1" x14ac:dyDescent="0.2"/>
    <row r="188" spans="2:27" s="36" customFormat="1" ht="13.5" customHeight="1" x14ac:dyDescent="0.2">
      <c r="B188" s="36" t="s">
        <v>47</v>
      </c>
    </row>
    <row r="189" spans="2:27" s="36" customFormat="1" ht="13.5" customHeight="1" x14ac:dyDescent="0.2">
      <c r="B189" s="36" t="s">
        <v>48</v>
      </c>
    </row>
    <row r="204" spans="7:7" x14ac:dyDescent="0.25">
      <c r="G204" s="87"/>
    </row>
  </sheetData>
  <mergeCells count="480">
    <mergeCell ref="Z72:Z73"/>
    <mergeCell ref="Z85:Z86"/>
    <mergeCell ref="Z102:Z103"/>
    <mergeCell ref="Z120:Z121"/>
    <mergeCell ref="B150:G155"/>
    <mergeCell ref="B156:G161"/>
    <mergeCell ref="H150:P150"/>
    <mergeCell ref="H151:P151"/>
    <mergeCell ref="H152:P152"/>
    <mergeCell ref="H153:P153"/>
    <mergeCell ref="H154:P154"/>
    <mergeCell ref="H155:P155"/>
    <mergeCell ref="H156:P156"/>
    <mergeCell ref="H157:P157"/>
    <mergeCell ref="H158:P158"/>
    <mergeCell ref="H159:P159"/>
    <mergeCell ref="H160:P160"/>
    <mergeCell ref="H161:P161"/>
    <mergeCell ref="Z122:Z123"/>
    <mergeCell ref="E123:E125"/>
    <mergeCell ref="H124:H125"/>
    <mergeCell ref="L124:M125"/>
    <mergeCell ref="N124:P125"/>
    <mergeCell ref="W155:Z155"/>
    <mergeCell ref="Q124:S125"/>
    <mergeCell ref="T124:V125"/>
    <mergeCell ref="W124:Y125"/>
    <mergeCell ref="Z124:Z125"/>
    <mergeCell ref="B122:C123"/>
    <mergeCell ref="H122:H123"/>
    <mergeCell ref="I122:K123"/>
    <mergeCell ref="L122:M123"/>
    <mergeCell ref="N122:P123"/>
    <mergeCell ref="Q122:S123"/>
    <mergeCell ref="T122:V123"/>
    <mergeCell ref="W122:Y123"/>
    <mergeCell ref="F122:G125"/>
    <mergeCell ref="Z118:Z119"/>
    <mergeCell ref="E119:E121"/>
    <mergeCell ref="H120:H121"/>
    <mergeCell ref="L120:M121"/>
    <mergeCell ref="N120:N121"/>
    <mergeCell ref="Q120:Q121"/>
    <mergeCell ref="T120:T121"/>
    <mergeCell ref="W120:W121"/>
    <mergeCell ref="B118:C119"/>
    <mergeCell ref="H118:H119"/>
    <mergeCell ref="L118:M119"/>
    <mergeCell ref="N118:N119"/>
    <mergeCell ref="Q118:Q119"/>
    <mergeCell ref="T118:T119"/>
    <mergeCell ref="W118:W119"/>
    <mergeCell ref="B121:C121"/>
    <mergeCell ref="F118:G121"/>
    <mergeCell ref="B115:K115"/>
    <mergeCell ref="L115:M117"/>
    <mergeCell ref="N115:P116"/>
    <mergeCell ref="Q115:S116"/>
    <mergeCell ref="T115:V116"/>
    <mergeCell ref="W115:Y116"/>
    <mergeCell ref="Z115:Z117"/>
    <mergeCell ref="B116:C117"/>
    <mergeCell ref="D116:E117"/>
    <mergeCell ref="F116:G117"/>
    <mergeCell ref="H116:H117"/>
    <mergeCell ref="I116:K117"/>
    <mergeCell ref="Z104:Z105"/>
    <mergeCell ref="E105:E107"/>
    <mergeCell ref="H106:H107"/>
    <mergeCell ref="L106:M107"/>
    <mergeCell ref="N106:P107"/>
    <mergeCell ref="Q106:S107"/>
    <mergeCell ref="T106:V107"/>
    <mergeCell ref="W106:Y107"/>
    <mergeCell ref="Z106:Z107"/>
    <mergeCell ref="W102:W103"/>
    <mergeCell ref="B103:C103"/>
    <mergeCell ref="B104:C105"/>
    <mergeCell ref="F104:G107"/>
    <mergeCell ref="H104:H105"/>
    <mergeCell ref="I104:K105"/>
    <mergeCell ref="L104:M105"/>
    <mergeCell ref="N104:P105"/>
    <mergeCell ref="Q104:S105"/>
    <mergeCell ref="T104:V105"/>
    <mergeCell ref="W104:Y105"/>
    <mergeCell ref="Z63:Z64"/>
    <mergeCell ref="T61:V62"/>
    <mergeCell ref="W61:Y62"/>
    <mergeCell ref="Z61:Z62"/>
    <mergeCell ref="E62:E64"/>
    <mergeCell ref="H63:H64"/>
    <mergeCell ref="L63:M64"/>
    <mergeCell ref="N63:P64"/>
    <mergeCell ref="Q63:S64"/>
    <mergeCell ref="T63:V64"/>
    <mergeCell ref="W63:Y64"/>
    <mergeCell ref="B61:C62"/>
    <mergeCell ref="F61:G64"/>
    <mergeCell ref="H61:H62"/>
    <mergeCell ref="I61:K62"/>
    <mergeCell ref="L61:M62"/>
    <mergeCell ref="N61:P62"/>
    <mergeCell ref="Q61:S62"/>
    <mergeCell ref="H59:H60"/>
    <mergeCell ref="J59:K59"/>
    <mergeCell ref="L59:M60"/>
    <mergeCell ref="N59:N60"/>
    <mergeCell ref="Q59:Q60"/>
    <mergeCell ref="Z57:Z58"/>
    <mergeCell ref="D55:E56"/>
    <mergeCell ref="F55:G56"/>
    <mergeCell ref="H55:H56"/>
    <mergeCell ref="I55:K56"/>
    <mergeCell ref="T54:V55"/>
    <mergeCell ref="W54:Y55"/>
    <mergeCell ref="Z54:Z56"/>
    <mergeCell ref="J57:K57"/>
    <mergeCell ref="E58:E60"/>
    <mergeCell ref="J58:K58"/>
    <mergeCell ref="L54:M56"/>
    <mergeCell ref="N54:P55"/>
    <mergeCell ref="Q54:S55"/>
    <mergeCell ref="L57:M58"/>
    <mergeCell ref="N57:N58"/>
    <mergeCell ref="Q57:Q58"/>
    <mergeCell ref="B54:K54"/>
    <mergeCell ref="B55:C56"/>
    <mergeCell ref="W59:W60"/>
    <mergeCell ref="B60:C60"/>
    <mergeCell ref="J60:K60"/>
    <mergeCell ref="T59:T60"/>
    <mergeCell ref="Z59:Z60"/>
    <mergeCell ref="W48:Y49"/>
    <mergeCell ref="W50:Y51"/>
    <mergeCell ref="Z48:Z49"/>
    <mergeCell ref="B37:B39"/>
    <mergeCell ref="B40:Z40"/>
    <mergeCell ref="B41:K41"/>
    <mergeCell ref="Z50:Z51"/>
    <mergeCell ref="N48:P49"/>
    <mergeCell ref="N50:P51"/>
    <mergeCell ref="Q48:S49"/>
    <mergeCell ref="Q50:S51"/>
    <mergeCell ref="T46:T47"/>
    <mergeCell ref="W44:W45"/>
    <mergeCell ref="W46:W47"/>
    <mergeCell ref="J44:K44"/>
    <mergeCell ref="J45:K45"/>
    <mergeCell ref="J46:K46"/>
    <mergeCell ref="J47:K47"/>
    <mergeCell ref="L46:M47"/>
    <mergeCell ref="N46:N47"/>
    <mergeCell ref="Q46:Q47"/>
    <mergeCell ref="I48:K49"/>
    <mergeCell ref="B42:C43"/>
    <mergeCell ref="Q173:Z173"/>
    <mergeCell ref="B170:G170"/>
    <mergeCell ref="I170:P170"/>
    <mergeCell ref="Q170:Z170"/>
    <mergeCell ref="J185:L185"/>
    <mergeCell ref="M185:P185"/>
    <mergeCell ref="Q185:T185"/>
    <mergeCell ref="V185:Y185"/>
    <mergeCell ref="L48:M49"/>
    <mergeCell ref="L50:M51"/>
    <mergeCell ref="T57:T58"/>
    <mergeCell ref="W57:W58"/>
    <mergeCell ref="I98:K99"/>
    <mergeCell ref="L100:M101"/>
    <mergeCell ref="N100:N101"/>
    <mergeCell ref="Q100:Q101"/>
    <mergeCell ref="T100:T101"/>
    <mergeCell ref="W100:W101"/>
    <mergeCell ref="L102:M103"/>
    <mergeCell ref="N102:N103"/>
    <mergeCell ref="Q102:Q103"/>
    <mergeCell ref="B179:Z179"/>
    <mergeCell ref="J183:L183"/>
    <mergeCell ref="M183:P183"/>
    <mergeCell ref="J186:L186"/>
    <mergeCell ref="M186:P186"/>
    <mergeCell ref="Q186:T186"/>
    <mergeCell ref="V186:Y186"/>
    <mergeCell ref="Q183:T183"/>
    <mergeCell ref="V183:Y183"/>
    <mergeCell ref="J184:L184"/>
    <mergeCell ref="M184:P184"/>
    <mergeCell ref="B57:C58"/>
    <mergeCell ref="F57:G60"/>
    <mergeCell ref="H57:H58"/>
    <mergeCell ref="Q184:T184"/>
    <mergeCell ref="V184:Y184"/>
    <mergeCell ref="B174:Z174"/>
    <mergeCell ref="B175:B178"/>
    <mergeCell ref="G175:Z175"/>
    <mergeCell ref="G176:Z176"/>
    <mergeCell ref="F177:F178"/>
    <mergeCell ref="G177:Z178"/>
    <mergeCell ref="B172:G172"/>
    <mergeCell ref="I172:P172"/>
    <mergeCell ref="Q172:Z172"/>
    <mergeCell ref="B173:G173"/>
    <mergeCell ref="I173:P173"/>
    <mergeCell ref="B171:G171"/>
    <mergeCell ref="I171:P171"/>
    <mergeCell ref="Q171:Z171"/>
    <mergeCell ref="B167:Z167"/>
    <mergeCell ref="B168:G168"/>
    <mergeCell ref="I168:P168"/>
    <mergeCell ref="Q168:Z168"/>
    <mergeCell ref="B169:G169"/>
    <mergeCell ref="I169:P169"/>
    <mergeCell ref="Q169:Z169"/>
    <mergeCell ref="I166:P166"/>
    <mergeCell ref="Q166:V166"/>
    <mergeCell ref="W166:Z166"/>
    <mergeCell ref="H147:P147"/>
    <mergeCell ref="Q147:V147"/>
    <mergeCell ref="W147:Z147"/>
    <mergeCell ref="H148:P148"/>
    <mergeCell ref="Q148:V148"/>
    <mergeCell ref="W148:Z148"/>
    <mergeCell ref="H162:P162"/>
    <mergeCell ref="H163:P163"/>
    <mergeCell ref="Q150:V150"/>
    <mergeCell ref="Q156:V156"/>
    <mergeCell ref="Q157:V157"/>
    <mergeCell ref="Q158:V158"/>
    <mergeCell ref="Q159:V159"/>
    <mergeCell ref="W156:Z156"/>
    <mergeCell ref="W157:Z157"/>
    <mergeCell ref="W158:Z158"/>
    <mergeCell ref="W159:Z159"/>
    <mergeCell ref="Q151:V151"/>
    <mergeCell ref="Q152:V152"/>
    <mergeCell ref="Q153:V153"/>
    <mergeCell ref="Q154:V154"/>
    <mergeCell ref="W150:Z150"/>
    <mergeCell ref="W151:Z151"/>
    <mergeCell ref="W152:Z152"/>
    <mergeCell ref="W153:Z153"/>
    <mergeCell ref="W154:Z154"/>
    <mergeCell ref="B144:G149"/>
    <mergeCell ref="H144:P144"/>
    <mergeCell ref="Q144:V144"/>
    <mergeCell ref="W144:Z144"/>
    <mergeCell ref="H145:P145"/>
    <mergeCell ref="Q145:V145"/>
    <mergeCell ref="W145:Z145"/>
    <mergeCell ref="H146:P146"/>
    <mergeCell ref="Q146:V146"/>
    <mergeCell ref="W146:Z146"/>
    <mergeCell ref="H149:P149"/>
    <mergeCell ref="Q149:V149"/>
    <mergeCell ref="W149:Z149"/>
    <mergeCell ref="B140:G143"/>
    <mergeCell ref="H140:P140"/>
    <mergeCell ref="Q140:V140"/>
    <mergeCell ref="W140:Z140"/>
    <mergeCell ref="H141:P141"/>
    <mergeCell ref="Q141:V141"/>
    <mergeCell ref="W141:Z141"/>
    <mergeCell ref="H143:P143"/>
    <mergeCell ref="Q143:V143"/>
    <mergeCell ref="W143:Z143"/>
    <mergeCell ref="H142:P142"/>
    <mergeCell ref="Q142:V142"/>
    <mergeCell ref="W142:Z142"/>
    <mergeCell ref="H137:P137"/>
    <mergeCell ref="Q137:V137"/>
    <mergeCell ref="W137:Z137"/>
    <mergeCell ref="H138:P138"/>
    <mergeCell ref="Q138:V138"/>
    <mergeCell ref="W138:Z138"/>
    <mergeCell ref="B134:G139"/>
    <mergeCell ref="H134:P134"/>
    <mergeCell ref="Q134:V134"/>
    <mergeCell ref="W134:Z134"/>
    <mergeCell ref="H135:P135"/>
    <mergeCell ref="Q135:V135"/>
    <mergeCell ref="W135:Z135"/>
    <mergeCell ref="H136:P136"/>
    <mergeCell ref="Q136:V136"/>
    <mergeCell ref="W136:Z136"/>
    <mergeCell ref="H139:P139"/>
    <mergeCell ref="Q139:V139"/>
    <mergeCell ref="W139:Z139"/>
    <mergeCell ref="B131:Z131"/>
    <mergeCell ref="B132:Z132"/>
    <mergeCell ref="B133:G133"/>
    <mergeCell ref="H133:P133"/>
    <mergeCell ref="Q133:V133"/>
    <mergeCell ref="W133:Z133"/>
    <mergeCell ref="B97:K97"/>
    <mergeCell ref="L97:M99"/>
    <mergeCell ref="N97:P98"/>
    <mergeCell ref="Q97:S98"/>
    <mergeCell ref="T97:V98"/>
    <mergeCell ref="W97:Y98"/>
    <mergeCell ref="Z97:Z99"/>
    <mergeCell ref="B98:C99"/>
    <mergeCell ref="D98:E99"/>
    <mergeCell ref="F98:G99"/>
    <mergeCell ref="H98:H99"/>
    <mergeCell ref="B100:C101"/>
    <mergeCell ref="F100:G103"/>
    <mergeCell ref="H100:H101"/>
    <mergeCell ref="Z100:Z101"/>
    <mergeCell ref="E101:E103"/>
    <mergeCell ref="H102:H103"/>
    <mergeCell ref="T102:T103"/>
    <mergeCell ref="B87:C88"/>
    <mergeCell ref="F87:G90"/>
    <mergeCell ref="H87:H88"/>
    <mergeCell ref="I87:K88"/>
    <mergeCell ref="L87:M88"/>
    <mergeCell ref="N87:P88"/>
    <mergeCell ref="Q87:S88"/>
    <mergeCell ref="T87:V88"/>
    <mergeCell ref="W87:Y88"/>
    <mergeCell ref="N83:N84"/>
    <mergeCell ref="Q83:Q84"/>
    <mergeCell ref="T83:T84"/>
    <mergeCell ref="W83:W84"/>
    <mergeCell ref="Z83:Z84"/>
    <mergeCell ref="B83:C84"/>
    <mergeCell ref="F83:G86"/>
    <mergeCell ref="H83:H84"/>
    <mergeCell ref="E84:E86"/>
    <mergeCell ref="H85:H86"/>
    <mergeCell ref="N85:N86"/>
    <mergeCell ref="Q85:Q86"/>
    <mergeCell ref="T85:T86"/>
    <mergeCell ref="W85:W86"/>
    <mergeCell ref="B86:C86"/>
    <mergeCell ref="L85:M86"/>
    <mergeCell ref="L83:M84"/>
    <mergeCell ref="Z74:Z75"/>
    <mergeCell ref="L76:M77"/>
    <mergeCell ref="N76:P77"/>
    <mergeCell ref="Q76:S77"/>
    <mergeCell ref="T76:V77"/>
    <mergeCell ref="W76:Y77"/>
    <mergeCell ref="Z76:Z77"/>
    <mergeCell ref="B80:K80"/>
    <mergeCell ref="L80:M82"/>
    <mergeCell ref="N80:P81"/>
    <mergeCell ref="Q80:S81"/>
    <mergeCell ref="T80:V81"/>
    <mergeCell ref="W80:Y81"/>
    <mergeCell ref="B81:C82"/>
    <mergeCell ref="D81:E82"/>
    <mergeCell ref="F81:G82"/>
    <mergeCell ref="H81:H82"/>
    <mergeCell ref="Z80:Z82"/>
    <mergeCell ref="I81:K82"/>
    <mergeCell ref="Q72:Q73"/>
    <mergeCell ref="T72:T73"/>
    <mergeCell ref="W72:W73"/>
    <mergeCell ref="B73:C73"/>
    <mergeCell ref="B74:C75"/>
    <mergeCell ref="F74:G77"/>
    <mergeCell ref="H74:H75"/>
    <mergeCell ref="I74:K75"/>
    <mergeCell ref="E75:E77"/>
    <mergeCell ref="H76:H77"/>
    <mergeCell ref="L74:M75"/>
    <mergeCell ref="N74:P75"/>
    <mergeCell ref="Q74:S75"/>
    <mergeCell ref="T74:V75"/>
    <mergeCell ref="W74:Y75"/>
    <mergeCell ref="B53:Z53"/>
    <mergeCell ref="N67:P68"/>
    <mergeCell ref="Z44:Z45"/>
    <mergeCell ref="W41:Y42"/>
    <mergeCell ref="L44:M45"/>
    <mergeCell ref="B70:C71"/>
    <mergeCell ref="F70:G73"/>
    <mergeCell ref="H70:H71"/>
    <mergeCell ref="L70:M71"/>
    <mergeCell ref="N70:N71"/>
    <mergeCell ref="Q70:Q71"/>
    <mergeCell ref="T70:T71"/>
    <mergeCell ref="W70:W71"/>
    <mergeCell ref="Z70:Z71"/>
    <mergeCell ref="E71:E73"/>
    <mergeCell ref="H72:H73"/>
    <mergeCell ref="N72:N73"/>
    <mergeCell ref="Q67:S68"/>
    <mergeCell ref="T67:V68"/>
    <mergeCell ref="W67:Y68"/>
    <mergeCell ref="N41:P42"/>
    <mergeCell ref="Q41:S42"/>
    <mergeCell ref="T41:V42"/>
    <mergeCell ref="L72:M73"/>
    <mergeCell ref="D42:E43"/>
    <mergeCell ref="F42:G43"/>
    <mergeCell ref="H42:H43"/>
    <mergeCell ref="I42:K43"/>
    <mergeCell ref="L41:M43"/>
    <mergeCell ref="C37:Z39"/>
    <mergeCell ref="Z41:Z43"/>
    <mergeCell ref="B52:Z52"/>
    <mergeCell ref="E45:E47"/>
    <mergeCell ref="E49:E51"/>
    <mergeCell ref="F44:G47"/>
    <mergeCell ref="F48:G51"/>
    <mergeCell ref="H44:H45"/>
    <mergeCell ref="H46:H47"/>
    <mergeCell ref="H48:H49"/>
    <mergeCell ref="H50:H51"/>
    <mergeCell ref="B47:C47"/>
    <mergeCell ref="B48:C49"/>
    <mergeCell ref="B44:C45"/>
    <mergeCell ref="N44:N45"/>
    <mergeCell ref="Q44:Q45"/>
    <mergeCell ref="T44:T45"/>
    <mergeCell ref="T48:V49"/>
    <mergeCell ref="T50:V51"/>
    <mergeCell ref="G23:Z23"/>
    <mergeCell ref="B24:F24"/>
    <mergeCell ref="G24:Z24"/>
    <mergeCell ref="B25:F25"/>
    <mergeCell ref="G25:Z25"/>
    <mergeCell ref="B36:Z36"/>
    <mergeCell ref="B30:F30"/>
    <mergeCell ref="I30:K30"/>
    <mergeCell ref="L30:Z30"/>
    <mergeCell ref="B31:Z31"/>
    <mergeCell ref="B32:Z32"/>
    <mergeCell ref="B33:B35"/>
    <mergeCell ref="C33:Z35"/>
    <mergeCell ref="B1:Z1"/>
    <mergeCell ref="B2:Z2"/>
    <mergeCell ref="B3:Z3"/>
    <mergeCell ref="B13:B16"/>
    <mergeCell ref="F13:Z16"/>
    <mergeCell ref="B17:B18"/>
    <mergeCell ref="F17:Z18"/>
    <mergeCell ref="F19:Z19"/>
    <mergeCell ref="B20:B21"/>
    <mergeCell ref="F20:I21"/>
    <mergeCell ref="J20:P21"/>
    <mergeCell ref="Q20:Z21"/>
    <mergeCell ref="B4:Z4"/>
    <mergeCell ref="B5:Z5"/>
    <mergeCell ref="B67:K67"/>
    <mergeCell ref="L67:M69"/>
    <mergeCell ref="Z67:Z69"/>
    <mergeCell ref="B68:C69"/>
    <mergeCell ref="D68:E69"/>
    <mergeCell ref="F68:G69"/>
    <mergeCell ref="H68:H69"/>
    <mergeCell ref="I68:K69"/>
    <mergeCell ref="B6:Z6"/>
    <mergeCell ref="B7:Z7"/>
    <mergeCell ref="B8:Z8"/>
    <mergeCell ref="B9:Z9"/>
    <mergeCell ref="B10:B12"/>
    <mergeCell ref="F10:Z12"/>
    <mergeCell ref="B26:F26"/>
    <mergeCell ref="J26:K26"/>
    <mergeCell ref="L26:N26"/>
    <mergeCell ref="P26:S26"/>
    <mergeCell ref="B27:Z27"/>
    <mergeCell ref="B28:F28"/>
    <mergeCell ref="Z46:Z47"/>
    <mergeCell ref="G28:Z28"/>
    <mergeCell ref="B22:Z22"/>
    <mergeCell ref="B23:F23"/>
    <mergeCell ref="Z87:Z88"/>
    <mergeCell ref="E88:E90"/>
    <mergeCell ref="H89:H90"/>
    <mergeCell ref="L89:M90"/>
    <mergeCell ref="N89:P90"/>
    <mergeCell ref="Q89:S90"/>
    <mergeCell ref="T89:V90"/>
    <mergeCell ref="W89:Y90"/>
    <mergeCell ref="Z89:Z90"/>
  </mergeCells>
  <pageMargins left="0.7" right="0.7" top="0.75" bottom="0.75" header="0.3" footer="0.3"/>
  <pageSetup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topLeftCell="D1" workbookViewId="0">
      <selection activeCell="H11" sqref="H11:H15"/>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556" t="s">
        <v>91</v>
      </c>
      <c r="D2" s="556"/>
      <c r="E2" s="556"/>
      <c r="F2" s="556"/>
      <c r="G2" s="556"/>
      <c r="H2" s="556"/>
      <c r="I2" s="556"/>
      <c r="J2" s="556"/>
      <c r="K2" s="556"/>
    </row>
    <row r="3" spans="1:13" x14ac:dyDescent="0.25">
      <c r="C3" s="557" t="s">
        <v>92</v>
      </c>
      <c r="D3" s="557"/>
      <c r="E3" s="557"/>
      <c r="F3" s="557"/>
      <c r="G3" s="557"/>
      <c r="H3" s="557"/>
      <c r="I3" s="557"/>
      <c r="J3" s="557"/>
      <c r="K3" s="557"/>
    </row>
    <row r="4" spans="1:13" x14ac:dyDescent="0.25">
      <c r="C4" s="557" t="s">
        <v>93</v>
      </c>
      <c r="D4" s="557"/>
      <c r="E4" s="557"/>
      <c r="F4" s="557"/>
      <c r="G4" s="557"/>
      <c r="H4" s="557"/>
      <c r="I4" s="557"/>
      <c r="J4" s="557"/>
      <c r="K4" s="557"/>
    </row>
    <row r="10" spans="1:13" x14ac:dyDescent="0.25">
      <c r="A10" s="554" t="s">
        <v>94</v>
      </c>
      <c r="B10" s="558"/>
      <c r="C10" s="555"/>
      <c r="D10" s="554" t="s">
        <v>95</v>
      </c>
      <c r="E10" s="555"/>
      <c r="F10" s="554" t="s">
        <v>96</v>
      </c>
      <c r="G10" s="555"/>
      <c r="H10" s="102" t="s">
        <v>97</v>
      </c>
      <c r="I10" s="554" t="s">
        <v>98</v>
      </c>
      <c r="J10" s="555"/>
      <c r="K10" s="102" t="s">
        <v>97</v>
      </c>
      <c r="L10" s="103" t="s">
        <v>99</v>
      </c>
      <c r="M10" s="102" t="s">
        <v>100</v>
      </c>
    </row>
    <row r="11" spans="1:13" ht="15" customHeight="1" x14ac:dyDescent="0.25">
      <c r="A11" s="561" t="s">
        <v>52</v>
      </c>
      <c r="B11" s="562"/>
      <c r="C11" s="563"/>
      <c r="D11" s="561" t="s">
        <v>52</v>
      </c>
      <c r="E11" s="563"/>
      <c r="F11" s="561" t="s">
        <v>101</v>
      </c>
      <c r="G11" s="563"/>
      <c r="H11" s="570">
        <v>0.95</v>
      </c>
      <c r="I11" s="573" t="s">
        <v>102</v>
      </c>
      <c r="J11" s="574"/>
      <c r="K11" s="559">
        <v>1</v>
      </c>
      <c r="L11" s="107"/>
      <c r="M11" s="107"/>
    </row>
    <row r="12" spans="1:13" x14ac:dyDescent="0.25">
      <c r="A12" s="564"/>
      <c r="B12" s="565"/>
      <c r="C12" s="566"/>
      <c r="D12" s="564"/>
      <c r="E12" s="566"/>
      <c r="F12" s="564"/>
      <c r="G12" s="566"/>
      <c r="H12" s="571"/>
      <c r="I12" s="575"/>
      <c r="J12" s="576"/>
      <c r="K12" s="560"/>
      <c r="L12" s="108"/>
      <c r="M12" s="108"/>
    </row>
    <row r="13" spans="1:13" x14ac:dyDescent="0.25">
      <c r="A13" s="564"/>
      <c r="B13" s="565"/>
      <c r="C13" s="566"/>
      <c r="D13" s="564"/>
      <c r="E13" s="566"/>
      <c r="F13" s="564"/>
      <c r="G13" s="566"/>
      <c r="H13" s="571"/>
      <c r="I13" s="101"/>
      <c r="J13" s="110"/>
      <c r="K13" s="100"/>
      <c r="L13" s="108"/>
      <c r="M13" s="108"/>
    </row>
    <row r="14" spans="1:13" x14ac:dyDescent="0.25">
      <c r="A14" s="564"/>
      <c r="B14" s="565"/>
      <c r="C14" s="566"/>
      <c r="D14" s="564"/>
      <c r="E14" s="566"/>
      <c r="F14" s="564"/>
      <c r="G14" s="566"/>
      <c r="H14" s="571"/>
      <c r="I14" s="104"/>
      <c r="J14" s="98"/>
      <c r="K14" s="107"/>
      <c r="L14" s="108"/>
      <c r="M14" s="108"/>
    </row>
    <row r="15" spans="1:13" x14ac:dyDescent="0.25">
      <c r="A15" s="567"/>
      <c r="B15" s="568"/>
      <c r="C15" s="569"/>
      <c r="D15" s="567"/>
      <c r="E15" s="569"/>
      <c r="F15" s="567"/>
      <c r="G15" s="569"/>
      <c r="H15" s="572"/>
      <c r="I15" s="105"/>
      <c r="J15" s="106"/>
      <c r="K15" s="109"/>
      <c r="L15" s="109"/>
      <c r="M15" s="109"/>
    </row>
  </sheetData>
  <mergeCells count="13">
    <mergeCell ref="K11:K12"/>
    <mergeCell ref="A11:C15"/>
    <mergeCell ref="D11:E15"/>
    <mergeCell ref="F11:G15"/>
    <mergeCell ref="H11:H15"/>
    <mergeCell ref="I11:J12"/>
    <mergeCell ref="D10:E10"/>
    <mergeCell ref="F10:G10"/>
    <mergeCell ref="I10:J10"/>
    <mergeCell ref="C2:K2"/>
    <mergeCell ref="C3:K3"/>
    <mergeCell ref="C4:K4"/>
    <mergeCell ref="A10:C10"/>
  </mergeCells>
  <pageMargins left="0.70866141732283472" right="0.70866141732283472" top="0.74803149606299213" bottom="0.74803149606299213" header="0.31496062992125984" footer="0.31496062992125984"/>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8" sqref="D8"/>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gasto administrativo</vt:lpstr>
      <vt:lpstr>PROGRAMAS Y METAS 1</vt:lpstr>
      <vt:lpstr>SEGURIDAD</vt:lpstr>
      <vt:lpstr>RESULTADO DE LAS EVALUACIONES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2017-01-30T20:16:51Z</cp:lastPrinted>
  <dcterms:created xsi:type="dcterms:W3CDTF">2016-11-14T17:57:05Z</dcterms:created>
  <dcterms:modified xsi:type="dcterms:W3CDTF">2017-10-18T19:26:54Z</dcterms:modified>
</cp:coreProperties>
</file>