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showInkAnnotation="0" defaultThemeVersion="124226"/>
  <bookViews>
    <workbookView xWindow="0" yWindow="195" windowWidth="15480" windowHeight="10500" tabRatio="946" firstSheet="2" activeTab="4"/>
  </bookViews>
  <sheets>
    <sheet name="ESF" sheetId="1" r:id="rId1"/>
    <sheet name="EA" sheetId="5" r:id="rId2"/>
    <sheet name="EAACUM" sheetId="27" r:id="rId3"/>
    <sheet name="EVHP" sheetId="7" r:id="rId4"/>
    <sheet name="ECSF" sheetId="2" r:id="rId5"/>
    <sheet name="EFE1" sheetId="26" r:id="rId6"/>
    <sheet name="EAA" sheetId="8" r:id="rId7"/>
    <sheet name="PT_ESF_ECSF" sheetId="3" state="hidden" r:id="rId8"/>
    <sheet name="EADP" sheetId="9" r:id="rId9"/>
    <sheet name="Balanza de Comp trim" sheetId="46" r:id="rId10"/>
    <sheet name="Balanza acum  ene jun" sheetId="51" r:id="rId11"/>
    <sheet name="EAICE" sheetId="37" r:id="rId12"/>
    <sheet name="EAIFF" sheetId="12" r:id="rId13"/>
    <sheet name="EAICR" sheetId="38" r:id="rId14"/>
    <sheet name="CAdmon" sheetId="13" r:id="rId15"/>
    <sheet name="CTG" sheetId="14" r:id="rId16"/>
    <sheet name="COG" sheetId="15" r:id="rId17"/>
    <sheet name="CFG" sheetId="16" r:id="rId18"/>
    <sheet name="End Neto" sheetId="17" r:id="rId19"/>
    <sheet name="Int" sheetId="18" r:id="rId20"/>
    <sheet name="Post Fiscal" sheetId="20" r:id="rId21"/>
    <sheet name="CProg" sheetId="19" r:id="rId22"/>
    <sheet name="BMu " sheetId="34" r:id="rId23"/>
    <sheet name="BInmu" sheetId="22" r:id="rId24"/>
    <sheet name="Esquemas Bursátiles" sheetId="31" r:id="rId25"/>
    <sheet name="Situacion PPS" sheetId="23" r:id="rId26"/>
    <sheet name="Relac ctas banc product" sheetId="36" r:id="rId27"/>
    <sheet name="PASIVOS C0NTING" sheetId="39" r:id="rId28"/>
    <sheet name="Prog y subprog Presup de inver" sheetId="43" r:id="rId29"/>
    <sheet name="Cumplim objetivos" sheetId="44" r:id="rId30"/>
    <sheet name="resultados evaluacion" sheetId="49" r:id="rId31"/>
    <sheet name="Relacion de conciliac banc" sheetId="45" r:id="rId32"/>
    <sheet name="Gto federaliz FISM" sheetId="47" r:id="rId33"/>
    <sheet name="Gto federal FAFM" sheetId="48" r:id="rId34"/>
  </sheets>
  <externalReferences>
    <externalReference r:id="rId35"/>
  </externalReferences>
  <calcPr calcId="144525"/>
  <fileRecoveryPr autoRecover="0"/>
</workbook>
</file>

<file path=xl/calcChain.xml><?xml version="1.0" encoding="utf-8"?>
<calcChain xmlns="http://schemas.openxmlformats.org/spreadsheetml/2006/main">
  <c r="E8" i="51" l="1"/>
  <c r="E41" i="51"/>
  <c r="E40" i="51"/>
  <c r="E39" i="51" s="1"/>
  <c r="D39" i="51"/>
  <c r="C39" i="51"/>
  <c r="B39" i="51"/>
  <c r="B34" i="51" s="1"/>
  <c r="E38" i="51"/>
  <c r="E37" i="51"/>
  <c r="E36" i="51"/>
  <c r="D35" i="51"/>
  <c r="C35" i="51"/>
  <c r="C34" i="51" s="1"/>
  <c r="B35" i="51"/>
  <c r="E33" i="51"/>
  <c r="E32" i="51" s="1"/>
  <c r="D32" i="51"/>
  <c r="C32" i="51"/>
  <c r="B32" i="51"/>
  <c r="B25" i="51" s="1"/>
  <c r="E31" i="51"/>
  <c r="E30" i="51"/>
  <c r="E29" i="51"/>
  <c r="E28" i="51"/>
  <c r="E27" i="51"/>
  <c r="D26" i="51"/>
  <c r="C26" i="51"/>
  <c r="C25" i="51" s="1"/>
  <c r="B26" i="51"/>
  <c r="E24" i="51"/>
  <c r="E23" i="51"/>
  <c r="E22" i="51"/>
  <c r="D21" i="51"/>
  <c r="D18" i="51" s="1"/>
  <c r="C21" i="51"/>
  <c r="C18" i="51" s="1"/>
  <c r="B21" i="51"/>
  <c r="E20" i="51"/>
  <c r="D19" i="51"/>
  <c r="C19" i="51"/>
  <c r="E19" i="51" s="1"/>
  <c r="B19" i="51"/>
  <c r="E17" i="51"/>
  <c r="E16" i="51"/>
  <c r="D15" i="51"/>
  <c r="D14" i="51" s="1"/>
  <c r="C15" i="51"/>
  <c r="C14" i="51" s="1"/>
  <c r="B15" i="51"/>
  <c r="B14" i="51"/>
  <c r="E13" i="51"/>
  <c r="E12" i="51"/>
  <c r="E11" i="51"/>
  <c r="D10" i="51"/>
  <c r="C10" i="51"/>
  <c r="B10" i="51"/>
  <c r="E9" i="51"/>
  <c r="E7" i="51" s="1"/>
  <c r="D7" i="51"/>
  <c r="C7" i="51"/>
  <c r="C6" i="51" s="1"/>
  <c r="B7" i="51"/>
  <c r="D6" i="51"/>
  <c r="B6" i="51"/>
  <c r="D34" i="51" l="1"/>
  <c r="E35" i="51"/>
  <c r="E34" i="51" s="1"/>
  <c r="D25" i="51"/>
  <c r="E26" i="51"/>
  <c r="E25" i="51"/>
  <c r="E21" i="51"/>
  <c r="E18" i="51" s="1"/>
  <c r="C42" i="51"/>
  <c r="E15" i="51"/>
  <c r="E14" i="51" s="1"/>
  <c r="E6" i="51"/>
  <c r="E10" i="51"/>
  <c r="B18" i="51"/>
  <c r="D42" i="51" l="1"/>
  <c r="E23" i="47"/>
  <c r="D23" i="47"/>
  <c r="C23" i="47"/>
  <c r="C32" i="48"/>
  <c r="D32" i="48"/>
  <c r="E32" i="48"/>
  <c r="D26" i="22" l="1"/>
  <c r="E77" i="43"/>
  <c r="F9" i="43"/>
  <c r="F26" i="43"/>
  <c r="F83" i="43"/>
  <c r="F27" i="43"/>
  <c r="E64" i="43"/>
  <c r="E69" i="43"/>
  <c r="E68" i="43"/>
  <c r="E22" i="16" l="1"/>
  <c r="E23" i="16"/>
  <c r="E24" i="16"/>
  <c r="E26" i="16"/>
  <c r="E27" i="16"/>
  <c r="E30" i="16"/>
  <c r="E31" i="16"/>
  <c r="E35" i="16"/>
  <c r="E36" i="16"/>
  <c r="H16" i="38"/>
  <c r="H13" i="38"/>
  <c r="G16" i="38"/>
  <c r="G13" i="38"/>
  <c r="F20" i="12"/>
  <c r="F19" i="12"/>
  <c r="F17" i="12"/>
  <c r="F16" i="12"/>
  <c r="F14" i="12"/>
  <c r="F13" i="12"/>
  <c r="F12" i="12"/>
  <c r="F10" i="12"/>
  <c r="H16" i="12"/>
  <c r="H13" i="12"/>
  <c r="G18" i="12"/>
  <c r="H18" i="12" s="1"/>
  <c r="G16" i="12"/>
  <c r="G15" i="12"/>
  <c r="H15" i="12" s="1"/>
  <c r="G13" i="12"/>
  <c r="G11" i="12"/>
  <c r="H11" i="12" s="1"/>
  <c r="I28" i="37"/>
  <c r="I27" i="37"/>
  <c r="I26" i="37"/>
  <c r="I23" i="37"/>
  <c r="I22" i="37"/>
  <c r="I18" i="37"/>
  <c r="I15" i="37"/>
  <c r="I11" i="37"/>
  <c r="I10" i="37"/>
  <c r="H21" i="37"/>
  <c r="H16" i="37"/>
  <c r="H13" i="37"/>
  <c r="G21" i="37"/>
  <c r="G16" i="37"/>
  <c r="G13" i="37"/>
  <c r="H8" i="37"/>
  <c r="G8" i="37"/>
  <c r="J12" i="2" l="1"/>
  <c r="J13" i="1"/>
  <c r="I13" i="1"/>
  <c r="D21" i="1" l="1"/>
  <c r="E22" i="43"/>
  <c r="I40" i="19" l="1"/>
  <c r="H40" i="19"/>
  <c r="F40" i="19"/>
  <c r="E40" i="19"/>
  <c r="E13" i="19"/>
  <c r="G11" i="19"/>
  <c r="B62" i="26"/>
  <c r="F84" i="43"/>
  <c r="F82" i="43"/>
  <c r="F81" i="43"/>
  <c r="F80" i="43"/>
  <c r="F63" i="43"/>
  <c r="F62" i="43"/>
  <c r="F61" i="43"/>
  <c r="F60" i="43"/>
  <c r="F56" i="43"/>
  <c r="F55" i="43"/>
  <c r="F54" i="43"/>
  <c r="F53" i="43"/>
  <c r="F52" i="43"/>
  <c r="F51" i="43"/>
  <c r="F49" i="43"/>
  <c r="F48" i="43"/>
  <c r="F47" i="43"/>
  <c r="F46" i="43"/>
  <c r="F44" i="43"/>
  <c r="F43" i="43"/>
  <c r="F42" i="43"/>
  <c r="F41" i="43"/>
  <c r="F40" i="43"/>
  <c r="F38" i="43"/>
  <c r="F37" i="43"/>
  <c r="F36" i="43"/>
  <c r="F35" i="43"/>
  <c r="F34" i="43"/>
  <c r="F33" i="43"/>
  <c r="F29" i="43"/>
  <c r="F28" i="43"/>
  <c r="F25" i="43"/>
  <c r="F19" i="43"/>
  <c r="F18" i="43"/>
  <c r="F17" i="43"/>
  <c r="F16" i="43"/>
  <c r="F15" i="43"/>
  <c r="F14" i="43"/>
  <c r="F13" i="43"/>
  <c r="F10" i="43"/>
  <c r="D15" i="46"/>
  <c r="D14" i="46" s="1"/>
  <c r="C15" i="46"/>
  <c r="C14" i="46" s="1"/>
  <c r="B15" i="46"/>
  <c r="B14" i="46" s="1"/>
  <c r="D39" i="46"/>
  <c r="C39" i="46"/>
  <c r="B39" i="46"/>
  <c r="D35" i="46"/>
  <c r="C35" i="46"/>
  <c r="B35" i="46"/>
  <c r="B34" i="46" s="1"/>
  <c r="D32" i="46"/>
  <c r="C32" i="46"/>
  <c r="B32" i="46"/>
  <c r="D26" i="46"/>
  <c r="B26" i="46"/>
  <c r="B25" i="46" s="1"/>
  <c r="C26" i="46"/>
  <c r="C25" i="46" s="1"/>
  <c r="D21" i="46"/>
  <c r="C21" i="46"/>
  <c r="B21" i="46"/>
  <c r="D19" i="46"/>
  <c r="C19" i="46"/>
  <c r="B19" i="46"/>
  <c r="E19" i="46" s="1"/>
  <c r="E41" i="46"/>
  <c r="E40" i="46"/>
  <c r="E38" i="46"/>
  <c r="E37" i="46"/>
  <c r="E36" i="46"/>
  <c r="E33" i="46"/>
  <c r="E32" i="46" s="1"/>
  <c r="E31" i="46"/>
  <c r="E30" i="46"/>
  <c r="E29" i="46"/>
  <c r="E28" i="46"/>
  <c r="E27" i="46"/>
  <c r="E24" i="46"/>
  <c r="E23" i="46"/>
  <c r="E22" i="46"/>
  <c r="E20" i="46"/>
  <c r="E17" i="46"/>
  <c r="E16" i="46"/>
  <c r="D10" i="46"/>
  <c r="C10" i="46"/>
  <c r="B10" i="46"/>
  <c r="D7" i="46"/>
  <c r="C7" i="46"/>
  <c r="B7" i="46"/>
  <c r="E13" i="46"/>
  <c r="E12" i="46"/>
  <c r="E11" i="46"/>
  <c r="E9" i="46"/>
  <c r="E8" i="46"/>
  <c r="E21" i="1"/>
  <c r="E10" i="43"/>
  <c r="D6" i="46" l="1"/>
  <c r="E39" i="46"/>
  <c r="E35" i="46"/>
  <c r="C34" i="46"/>
  <c r="D25" i="46"/>
  <c r="E10" i="46"/>
  <c r="C6" i="46"/>
  <c r="B6" i="46"/>
  <c r="E7" i="46"/>
  <c r="E26" i="46"/>
  <c r="E25" i="46" s="1"/>
  <c r="D34" i="46"/>
  <c r="C18" i="46"/>
  <c r="C42" i="46" s="1"/>
  <c r="E34" i="46"/>
  <c r="B18" i="46"/>
  <c r="E30" i="43"/>
  <c r="E85" i="43"/>
  <c r="E15" i="46"/>
  <c r="E14" i="46" s="1"/>
  <c r="D18" i="46"/>
  <c r="F30" i="43"/>
  <c r="F77" i="43"/>
  <c r="F85" i="43"/>
  <c r="F22" i="43"/>
  <c r="F57" i="43"/>
  <c r="E21" i="46"/>
  <c r="E18" i="46" s="1"/>
  <c r="E57" i="43"/>
  <c r="D42" i="46" l="1"/>
  <c r="E6" i="46"/>
  <c r="F86" i="43"/>
  <c r="E86" i="43"/>
  <c r="E16" i="14"/>
  <c r="H16" i="14" s="1"/>
  <c r="E14" i="14"/>
  <c r="H14" i="14" s="1"/>
  <c r="E10" i="14"/>
  <c r="G17" i="14"/>
  <c r="F17" i="14"/>
  <c r="D17" i="14"/>
  <c r="C17" i="14"/>
  <c r="D21" i="38"/>
  <c r="D20" i="38"/>
  <c r="D17" i="38"/>
  <c r="D16" i="38"/>
  <c r="D14" i="38"/>
  <c r="D13" i="38"/>
  <c r="D12" i="38"/>
  <c r="D9" i="38"/>
  <c r="I9" i="38" s="1"/>
  <c r="H9" i="12"/>
  <c r="G9" i="12"/>
  <c r="D20" i="12"/>
  <c r="D19" i="12"/>
  <c r="D17" i="12"/>
  <c r="D16" i="12"/>
  <c r="D14" i="12"/>
  <c r="D13" i="12"/>
  <c r="D12" i="12"/>
  <c r="D10" i="12"/>
  <c r="D9" i="12" s="1"/>
  <c r="D25" i="37"/>
  <c r="I25" i="37" s="1"/>
  <c r="D14" i="37"/>
  <c r="D13" i="37"/>
  <c r="I13" i="37" s="1"/>
  <c r="D21" i="37"/>
  <c r="I21" i="37" s="1"/>
  <c r="D17" i="37"/>
  <c r="I17" i="37" s="1"/>
  <c r="D16" i="37"/>
  <c r="I16" i="37" s="1"/>
  <c r="D12" i="37"/>
  <c r="I12" i="37" s="1"/>
  <c r="D9" i="37"/>
  <c r="I9" i="37" s="1"/>
  <c r="I14" i="37" l="1"/>
  <c r="D30" i="37"/>
  <c r="D8" i="37"/>
  <c r="I8" i="37" s="1"/>
  <c r="D24" i="38"/>
  <c r="E19" i="27"/>
  <c r="D19" i="27"/>
  <c r="J22" i="1"/>
  <c r="I20" i="12" l="1"/>
  <c r="F21" i="38" l="1"/>
  <c r="G21" i="39"/>
  <c r="G20" i="39"/>
  <c r="G29" i="39"/>
  <c r="G28" i="39"/>
  <c r="G27" i="39"/>
  <c r="G26" i="39"/>
  <c r="G25" i="39"/>
  <c r="G24" i="39"/>
  <c r="G23" i="39"/>
  <c r="G22" i="39"/>
  <c r="G18" i="39"/>
  <c r="G17" i="39"/>
  <c r="G16" i="39"/>
  <c r="G15" i="39"/>
  <c r="G14" i="39"/>
  <c r="G13" i="39"/>
  <c r="G12" i="39"/>
  <c r="G11" i="39"/>
  <c r="G10" i="39"/>
  <c r="I22" i="38"/>
  <c r="F22" i="38"/>
  <c r="I20" i="38"/>
  <c r="F19" i="38"/>
  <c r="G19" i="38" s="1"/>
  <c r="H19" i="38" s="1"/>
  <c r="I18" i="38"/>
  <c r="F18" i="38"/>
  <c r="I17" i="38"/>
  <c r="F17" i="38"/>
  <c r="E16" i="38"/>
  <c r="F16" i="38" s="1"/>
  <c r="I15" i="38"/>
  <c r="F15" i="38"/>
  <c r="F14" i="38"/>
  <c r="E13" i="38"/>
  <c r="E24" i="38" s="1"/>
  <c r="F12" i="38"/>
  <c r="I11" i="38"/>
  <c r="F11" i="38"/>
  <c r="I10" i="38"/>
  <c r="F10" i="38"/>
  <c r="H24" i="38" l="1"/>
  <c r="G24" i="38"/>
  <c r="G19" i="39"/>
  <c r="G31" i="39" s="1"/>
  <c r="F13" i="38"/>
  <c r="F20" i="38"/>
  <c r="F9" i="38"/>
  <c r="I12" i="38"/>
  <c r="I13" i="38"/>
  <c r="I16" i="38"/>
  <c r="I21" i="38"/>
  <c r="F24" i="38" l="1"/>
  <c r="I19" i="38"/>
  <c r="I14" i="38"/>
  <c r="I24" i="38" s="1"/>
  <c r="I25" i="38" s="1"/>
  <c r="F13" i="19"/>
  <c r="E20" i="13"/>
  <c r="F28" i="37"/>
  <c r="F21" i="37"/>
  <c r="F19" i="37"/>
  <c r="G19" i="37" s="1"/>
  <c r="F18" i="37"/>
  <c r="F17" i="37"/>
  <c r="E16" i="37"/>
  <c r="F15" i="37"/>
  <c r="F14" i="37"/>
  <c r="E13" i="37"/>
  <c r="F11" i="37"/>
  <c r="F10" i="37"/>
  <c r="F9" i="37"/>
  <c r="E30" i="37" l="1"/>
  <c r="E8" i="37"/>
  <c r="H19" i="37"/>
  <c r="G30" i="37"/>
  <c r="F25" i="37"/>
  <c r="F12" i="37"/>
  <c r="F13" i="37"/>
  <c r="F16" i="37"/>
  <c r="C20" i="26"/>
  <c r="B20" i="26"/>
  <c r="I15" i="5"/>
  <c r="I10" i="5"/>
  <c r="J15" i="5"/>
  <c r="J10" i="5"/>
  <c r="E10" i="5"/>
  <c r="D10" i="5"/>
  <c r="E20" i="5"/>
  <c r="D20" i="5"/>
  <c r="F20" i="1"/>
  <c r="F19" i="1"/>
  <c r="F18" i="1"/>
  <c r="F17" i="1"/>
  <c r="F16" i="1"/>
  <c r="F30" i="37" l="1"/>
  <c r="I19" i="37"/>
  <c r="H30" i="37"/>
  <c r="I30" i="37" s="1"/>
  <c r="F8" i="37"/>
  <c r="E9" i="5"/>
  <c r="D9" i="5"/>
  <c r="E45" i="16" l="1"/>
  <c r="H45" i="16" s="1"/>
  <c r="E48" i="15"/>
  <c r="E36" i="15"/>
  <c r="E35" i="15"/>
  <c r="E32" i="15"/>
  <c r="E30" i="15"/>
  <c r="E28" i="15"/>
  <c r="E23" i="15"/>
  <c r="E18" i="15"/>
  <c r="C62" i="26" l="1"/>
  <c r="B7" i="26"/>
  <c r="C7" i="26"/>
  <c r="G39" i="19"/>
  <c r="J39" i="19" s="1"/>
  <c r="D22" i="12" l="1"/>
  <c r="D30" i="12" s="1"/>
  <c r="D16" i="8"/>
  <c r="G16" i="8" s="1"/>
  <c r="H16" i="8" s="1"/>
  <c r="D17" i="8"/>
  <c r="D18" i="8"/>
  <c r="G18" i="8" s="1"/>
  <c r="H18" i="8" s="1"/>
  <c r="D19" i="8"/>
  <c r="G19" i="8" s="1"/>
  <c r="H19" i="8" s="1"/>
  <c r="D24" i="8"/>
  <c r="D30" i="8"/>
  <c r="G30" i="8" s="1"/>
  <c r="H30" i="8" s="1"/>
  <c r="D31" i="8"/>
  <c r="G31" i="8" s="1"/>
  <c r="C39" i="26"/>
  <c r="C44" i="26"/>
  <c r="B39" i="26"/>
  <c r="B44" i="26"/>
  <c r="I22" i="1"/>
  <c r="I33" i="1"/>
  <c r="I39" i="1"/>
  <c r="I45" i="1"/>
  <c r="I53" i="1"/>
  <c r="J33" i="1"/>
  <c r="J39" i="1"/>
  <c r="J45" i="1"/>
  <c r="J53" i="1"/>
  <c r="K59" i="1"/>
  <c r="K57" i="1"/>
  <c r="K56" i="1"/>
  <c r="K55" i="1"/>
  <c r="K54" i="1"/>
  <c r="K53" i="1"/>
  <c r="K52" i="1"/>
  <c r="K50" i="1"/>
  <c r="K49" i="1"/>
  <c r="K46" i="1"/>
  <c r="K44" i="1"/>
  <c r="K43" i="1"/>
  <c r="K42" i="1"/>
  <c r="K40" i="1"/>
  <c r="K38" i="1"/>
  <c r="K37" i="1"/>
  <c r="K36" i="1"/>
  <c r="K34" i="1"/>
  <c r="K32" i="1"/>
  <c r="K31" i="1"/>
  <c r="K30" i="1"/>
  <c r="K29" i="1"/>
  <c r="K28" i="1"/>
  <c r="K27" i="1"/>
  <c r="K26" i="1"/>
  <c r="K25" i="1"/>
  <c r="K24" i="1"/>
  <c r="K23" i="1"/>
  <c r="K21" i="1"/>
  <c r="K20" i="1"/>
  <c r="K19" i="1"/>
  <c r="K18" i="1"/>
  <c r="K17" i="1"/>
  <c r="K16" i="1"/>
  <c r="K15" i="1"/>
  <c r="K14" i="1"/>
  <c r="E11" i="16"/>
  <c r="H11" i="16" s="1"/>
  <c r="E12" i="16"/>
  <c r="H12" i="16" s="1"/>
  <c r="E13" i="16"/>
  <c r="H13" i="16" s="1"/>
  <c r="E14" i="16"/>
  <c r="H14" i="16" s="1"/>
  <c r="E15" i="16"/>
  <c r="H15" i="16" s="1"/>
  <c r="E16" i="16"/>
  <c r="H16" i="16" s="1"/>
  <c r="E17" i="16"/>
  <c r="H17" i="16" s="1"/>
  <c r="E18" i="16"/>
  <c r="H18" i="16" s="1"/>
  <c r="C20" i="16"/>
  <c r="D20" i="16"/>
  <c r="F20" i="16"/>
  <c r="C29" i="16"/>
  <c r="D29" i="16"/>
  <c r="F29" i="16"/>
  <c r="C40" i="16"/>
  <c r="D40" i="16"/>
  <c r="F40" i="16"/>
  <c r="G10" i="16"/>
  <c r="G29" i="16"/>
  <c r="G20" i="16"/>
  <c r="G40" i="16"/>
  <c r="F10" i="16"/>
  <c r="D10" i="16"/>
  <c r="C10" i="16"/>
  <c r="E21" i="15"/>
  <c r="H21" i="15" s="1"/>
  <c r="C9" i="15"/>
  <c r="D9" i="15"/>
  <c r="F9" i="15"/>
  <c r="E20" i="15"/>
  <c r="H20" i="15" s="1"/>
  <c r="G27" i="15"/>
  <c r="G17" i="15"/>
  <c r="E12" i="15"/>
  <c r="F37" i="15"/>
  <c r="F57" i="15"/>
  <c r="F27" i="15"/>
  <c r="F17" i="15"/>
  <c r="C17" i="15"/>
  <c r="D17" i="15"/>
  <c r="E41" i="15"/>
  <c r="C27" i="15"/>
  <c r="C37" i="15"/>
  <c r="C47" i="15"/>
  <c r="C57" i="15"/>
  <c r="D21" i="13"/>
  <c r="H20" i="13"/>
  <c r="E19" i="13"/>
  <c r="H19" i="13" s="1"/>
  <c r="G21" i="13"/>
  <c r="E11" i="13"/>
  <c r="H11" i="13" s="1"/>
  <c r="E12" i="13"/>
  <c r="H12" i="13" s="1"/>
  <c r="E13" i="13"/>
  <c r="H13" i="13" s="1"/>
  <c r="E14" i="13"/>
  <c r="H14" i="13" s="1"/>
  <c r="E15" i="13"/>
  <c r="H15" i="13" s="1"/>
  <c r="E16" i="13"/>
  <c r="H16" i="13" s="1"/>
  <c r="E17" i="13"/>
  <c r="H17" i="13" s="1"/>
  <c r="E18" i="13"/>
  <c r="H18" i="13" s="1"/>
  <c r="E10" i="13"/>
  <c r="H10" i="13" s="1"/>
  <c r="F21" i="13"/>
  <c r="C21" i="13"/>
  <c r="G10" i="9"/>
  <c r="G14" i="9"/>
  <c r="G19" i="9" s="1"/>
  <c r="G21" i="9"/>
  <c r="G25" i="9"/>
  <c r="G30" i="9" s="1"/>
  <c r="J14" i="27"/>
  <c r="J9" i="27"/>
  <c r="J25" i="27"/>
  <c r="J29" i="27"/>
  <c r="J36" i="27"/>
  <c r="J44" i="27"/>
  <c r="E9" i="27"/>
  <c r="E8" i="27" s="1"/>
  <c r="E23" i="27"/>
  <c r="I14" i="27"/>
  <c r="D38" i="1"/>
  <c r="E14" i="3"/>
  <c r="E38" i="1"/>
  <c r="F36" i="1"/>
  <c r="F35" i="1"/>
  <c r="F33" i="1"/>
  <c r="F32" i="1"/>
  <c r="F29" i="1"/>
  <c r="F26" i="1"/>
  <c r="D27" i="15"/>
  <c r="E10" i="15"/>
  <c r="E12" i="14"/>
  <c r="E13" i="12"/>
  <c r="E16" i="12"/>
  <c r="E22" i="12"/>
  <c r="I14" i="12"/>
  <c r="F24" i="12"/>
  <c r="F23" i="12"/>
  <c r="I16" i="12"/>
  <c r="G23" i="8"/>
  <c r="H23" i="8" s="1"/>
  <c r="I13" i="2"/>
  <c r="J13" i="2" s="1"/>
  <c r="I14" i="2"/>
  <c r="J14" i="2" s="1"/>
  <c r="E191" i="3" s="1"/>
  <c r="I15" i="2"/>
  <c r="J15" i="2" s="1"/>
  <c r="E192" i="3" s="1"/>
  <c r="I16" i="2"/>
  <c r="J16" i="2" s="1"/>
  <c r="E193" i="3" s="1"/>
  <c r="I17" i="2"/>
  <c r="J17" i="2" s="1"/>
  <c r="E194" i="3" s="1"/>
  <c r="I18" i="2"/>
  <c r="J18" i="2" s="1"/>
  <c r="E195" i="3" s="1"/>
  <c r="I19" i="2"/>
  <c r="J19" i="2" s="1"/>
  <c r="E196" i="3" s="1"/>
  <c r="I43" i="2"/>
  <c r="J43" i="2" s="1"/>
  <c r="E213" i="3" s="1"/>
  <c r="I42" i="2"/>
  <c r="E214" i="3"/>
  <c r="I35" i="2"/>
  <c r="J35" i="2" s="1"/>
  <c r="E207" i="3" s="1"/>
  <c r="I36" i="2"/>
  <c r="J36" i="2" s="1"/>
  <c r="E208" i="3" s="1"/>
  <c r="I48" i="2"/>
  <c r="J48" i="2" s="1"/>
  <c r="E216" i="3" s="1"/>
  <c r="I49" i="2"/>
  <c r="J49" i="2" s="1"/>
  <c r="E217" i="3" s="1"/>
  <c r="I23" i="2"/>
  <c r="J23" i="2" s="1"/>
  <c r="E198" i="3" s="1"/>
  <c r="I24" i="2"/>
  <c r="J24" i="2" s="1"/>
  <c r="E199" i="3" s="1"/>
  <c r="I25" i="2"/>
  <c r="J25" i="2" s="1"/>
  <c r="E200" i="3" s="1"/>
  <c r="I26" i="2"/>
  <c r="J26" i="2" s="1"/>
  <c r="E201" i="3" s="1"/>
  <c r="I27" i="2"/>
  <c r="J27" i="2" s="1"/>
  <c r="E202" i="3" s="1"/>
  <c r="I28" i="2"/>
  <c r="J28" i="2" s="1"/>
  <c r="E203" i="3" s="1"/>
  <c r="F23" i="7"/>
  <c r="F15" i="7"/>
  <c r="F10" i="7"/>
  <c r="F28" i="7"/>
  <c r="D10" i="7"/>
  <c r="E10" i="7"/>
  <c r="G10" i="7"/>
  <c r="H11" i="7"/>
  <c r="H12" i="7"/>
  <c r="H13" i="7"/>
  <c r="D15" i="7"/>
  <c r="E15" i="7"/>
  <c r="G15" i="7"/>
  <c r="H16" i="7"/>
  <c r="H17" i="7"/>
  <c r="H18" i="7"/>
  <c r="H19" i="7"/>
  <c r="D9" i="27"/>
  <c r="D8" i="27" s="1"/>
  <c r="D23" i="27"/>
  <c r="I9" i="27"/>
  <c r="I8" i="27" s="1"/>
  <c r="I25" i="27"/>
  <c r="I29" i="27"/>
  <c r="I36" i="27"/>
  <c r="I44" i="27"/>
  <c r="I38" i="5"/>
  <c r="H27" i="12"/>
  <c r="E27" i="20" s="1"/>
  <c r="E31" i="20" s="1"/>
  <c r="G27" i="12"/>
  <c r="D27" i="20" s="1"/>
  <c r="D31" i="20" s="1"/>
  <c r="D27" i="12"/>
  <c r="C27" i="20" s="1"/>
  <c r="C31" i="20" s="1"/>
  <c r="E11" i="20"/>
  <c r="E15" i="20" s="1"/>
  <c r="E19" i="20" s="1"/>
  <c r="E23" i="20" s="1"/>
  <c r="D11" i="20"/>
  <c r="D15" i="20" s="1"/>
  <c r="D19" i="20" s="1"/>
  <c r="D23" i="20" s="1"/>
  <c r="C11" i="20"/>
  <c r="C15" i="20" s="1"/>
  <c r="C19" i="20" s="1"/>
  <c r="C23" i="20" s="1"/>
  <c r="I34" i="19"/>
  <c r="H34" i="19"/>
  <c r="E34" i="19"/>
  <c r="F34" i="19"/>
  <c r="I29" i="19"/>
  <c r="H29" i="19"/>
  <c r="F29" i="19"/>
  <c r="E29" i="19"/>
  <c r="I26" i="19"/>
  <c r="H26" i="19"/>
  <c r="F26" i="19"/>
  <c r="E26" i="19"/>
  <c r="I22" i="19"/>
  <c r="H22" i="19"/>
  <c r="F22" i="19"/>
  <c r="E22" i="19"/>
  <c r="G38" i="19"/>
  <c r="J38" i="19" s="1"/>
  <c r="G37" i="19"/>
  <c r="J37" i="19" s="1"/>
  <c r="G30" i="19"/>
  <c r="J30" i="19" s="1"/>
  <c r="G18" i="19"/>
  <c r="J18" i="19" s="1"/>
  <c r="G17" i="19"/>
  <c r="J17" i="19" s="1"/>
  <c r="G36" i="19"/>
  <c r="J36" i="19" s="1"/>
  <c r="G35" i="19"/>
  <c r="J35" i="19" s="1"/>
  <c r="G33" i="19"/>
  <c r="J33" i="19" s="1"/>
  <c r="G32" i="19"/>
  <c r="J32" i="19" s="1"/>
  <c r="G31" i="19"/>
  <c r="J31" i="19" s="1"/>
  <c r="G28" i="19"/>
  <c r="J28" i="19" s="1"/>
  <c r="G27" i="19"/>
  <c r="J27" i="19" s="1"/>
  <c r="G25" i="19"/>
  <c r="J25" i="19" s="1"/>
  <c r="G24" i="19"/>
  <c r="J24" i="19" s="1"/>
  <c r="G23" i="19"/>
  <c r="J23" i="19" s="1"/>
  <c r="G21" i="19"/>
  <c r="J21" i="19" s="1"/>
  <c r="G20" i="19"/>
  <c r="J20" i="19" s="1"/>
  <c r="G19" i="19"/>
  <c r="J19" i="19" s="1"/>
  <c r="G16" i="19"/>
  <c r="J16" i="19" s="1"/>
  <c r="G15" i="19"/>
  <c r="J15" i="19" s="1"/>
  <c r="G14" i="19"/>
  <c r="G40" i="19" s="1"/>
  <c r="G13" i="19"/>
  <c r="H13" i="19"/>
  <c r="I13" i="19"/>
  <c r="G12" i="19"/>
  <c r="J12" i="19" s="1"/>
  <c r="J11" i="19"/>
  <c r="E10" i="19"/>
  <c r="F10" i="19"/>
  <c r="I10" i="19"/>
  <c r="H10" i="19"/>
  <c r="C32" i="18"/>
  <c r="C17" i="18"/>
  <c r="B32" i="18"/>
  <c r="B17" i="18"/>
  <c r="G28" i="17"/>
  <c r="G27" i="17"/>
  <c r="G26" i="17"/>
  <c r="G25" i="17"/>
  <c r="G24" i="17"/>
  <c r="G23" i="17"/>
  <c r="G22" i="17"/>
  <c r="G21" i="17"/>
  <c r="E29" i="17"/>
  <c r="E17" i="17"/>
  <c r="C29" i="17"/>
  <c r="G29" i="17" s="1"/>
  <c r="G16" i="17"/>
  <c r="G15" i="17"/>
  <c r="G14" i="17"/>
  <c r="G13" i="17"/>
  <c r="G12" i="17"/>
  <c r="G11" i="17"/>
  <c r="G10" i="17"/>
  <c r="G9" i="17"/>
  <c r="G8" i="17"/>
  <c r="C17" i="17"/>
  <c r="C31" i="17" s="1"/>
  <c r="E41" i="16"/>
  <c r="H41" i="16" s="1"/>
  <c r="E44" i="16"/>
  <c r="H44" i="16" s="1"/>
  <c r="E43" i="16"/>
  <c r="H43" i="16" s="1"/>
  <c r="E42" i="16"/>
  <c r="H42" i="16" s="1"/>
  <c r="E38" i="16"/>
  <c r="H38" i="16" s="1"/>
  <c r="E37" i="16"/>
  <c r="H37" i="16" s="1"/>
  <c r="E34" i="16"/>
  <c r="H34" i="16" s="1"/>
  <c r="H30" i="16"/>
  <c r="H36" i="16"/>
  <c r="H35" i="16"/>
  <c r="E33" i="16"/>
  <c r="H33" i="16" s="1"/>
  <c r="E32" i="16"/>
  <c r="H32" i="16" s="1"/>
  <c r="H31" i="16"/>
  <c r="H27" i="16"/>
  <c r="H26" i="16"/>
  <c r="E25" i="16"/>
  <c r="H25" i="16" s="1"/>
  <c r="H24" i="16"/>
  <c r="H23" i="16"/>
  <c r="H22" i="16"/>
  <c r="E21" i="16"/>
  <c r="H21" i="16" s="1"/>
  <c r="G61" i="15"/>
  <c r="F61" i="15"/>
  <c r="D61" i="15"/>
  <c r="C61" i="15"/>
  <c r="G57" i="15"/>
  <c r="D57" i="15"/>
  <c r="E57" i="15" s="1"/>
  <c r="H57" i="15" s="1"/>
  <c r="D47" i="15"/>
  <c r="G37" i="15"/>
  <c r="D37" i="15"/>
  <c r="E37" i="15" s="1"/>
  <c r="H37" i="15" s="1"/>
  <c r="E76" i="15"/>
  <c r="H76" i="15" s="1"/>
  <c r="E71" i="15"/>
  <c r="H71" i="15" s="1"/>
  <c r="E66" i="15"/>
  <c r="H66" i="15" s="1"/>
  <c r="E62" i="15"/>
  <c r="H62" i="15" s="1"/>
  <c r="E58" i="15"/>
  <c r="H58" i="15" s="1"/>
  <c r="E53" i="15"/>
  <c r="H53" i="15" s="1"/>
  <c r="E52" i="15"/>
  <c r="E49" i="15"/>
  <c r="H49" i="15" s="1"/>
  <c r="E45" i="15"/>
  <c r="H45" i="15" s="1"/>
  <c r="E44" i="15"/>
  <c r="H44" i="15" s="1"/>
  <c r="E43" i="15"/>
  <c r="H43" i="15" s="1"/>
  <c r="H36" i="15"/>
  <c r="H35" i="15"/>
  <c r="E34" i="15"/>
  <c r="H34" i="15" s="1"/>
  <c r="H28" i="15"/>
  <c r="E26" i="15"/>
  <c r="H26" i="15" s="1"/>
  <c r="E25" i="15"/>
  <c r="H25" i="15" s="1"/>
  <c r="E19" i="15"/>
  <c r="H19" i="15" s="1"/>
  <c r="H18" i="15"/>
  <c r="E80" i="15"/>
  <c r="H80" i="15" s="1"/>
  <c r="E79" i="15"/>
  <c r="H79" i="15" s="1"/>
  <c r="E78" i="15"/>
  <c r="H78" i="15" s="1"/>
  <c r="E77" i="15"/>
  <c r="H77" i="15" s="1"/>
  <c r="E75" i="15"/>
  <c r="H75" i="15" s="1"/>
  <c r="E74" i="15"/>
  <c r="H74" i="15" s="1"/>
  <c r="E72" i="15"/>
  <c r="H72" i="15" s="1"/>
  <c r="E70" i="15"/>
  <c r="H70" i="15" s="1"/>
  <c r="E68" i="15"/>
  <c r="H68" i="15" s="1"/>
  <c r="E67" i="15"/>
  <c r="H67" i="15" s="1"/>
  <c r="E65" i="15"/>
  <c r="H65" i="15" s="1"/>
  <c r="E64" i="15"/>
  <c r="H64" i="15" s="1"/>
  <c r="E63" i="15"/>
  <c r="H63" i="15" s="1"/>
  <c r="E60" i="15"/>
  <c r="H60" i="15" s="1"/>
  <c r="E59" i="15"/>
  <c r="H59" i="15" s="1"/>
  <c r="E56" i="15"/>
  <c r="H56" i="15" s="1"/>
  <c r="E55" i="15"/>
  <c r="H55" i="15" s="1"/>
  <c r="E54" i="15"/>
  <c r="H54" i="15" s="1"/>
  <c r="E51" i="15"/>
  <c r="H51" i="15" s="1"/>
  <c r="E50" i="15"/>
  <c r="H48" i="15"/>
  <c r="E46" i="15"/>
  <c r="H46" i="15" s="1"/>
  <c r="E42" i="15"/>
  <c r="H42" i="15" s="1"/>
  <c r="H41" i="15"/>
  <c r="E40" i="15"/>
  <c r="H40" i="15" s="1"/>
  <c r="E39" i="15"/>
  <c r="H39" i="15" s="1"/>
  <c r="E38" i="15"/>
  <c r="H38" i="15" s="1"/>
  <c r="E33" i="15"/>
  <c r="H33" i="15" s="1"/>
  <c r="H32" i="15"/>
  <c r="E31" i="15"/>
  <c r="H31" i="15" s="1"/>
  <c r="H30" i="15"/>
  <c r="E29" i="15"/>
  <c r="H29" i="15" s="1"/>
  <c r="E24" i="15"/>
  <c r="H24" i="15" s="1"/>
  <c r="H23" i="15"/>
  <c r="E22" i="15"/>
  <c r="H22" i="15" s="1"/>
  <c r="E14" i="15"/>
  <c r="H14" i="15" s="1"/>
  <c r="H10" i="15"/>
  <c r="G9" i="15"/>
  <c r="E16" i="15"/>
  <c r="H16" i="15" s="1"/>
  <c r="E15" i="15"/>
  <c r="H15" i="15" s="1"/>
  <c r="E13" i="15"/>
  <c r="H13" i="15" s="1"/>
  <c r="H12" i="15"/>
  <c r="H11" i="15"/>
  <c r="I28" i="12"/>
  <c r="I23" i="12"/>
  <c r="I18" i="12"/>
  <c r="I17" i="12"/>
  <c r="I15" i="12"/>
  <c r="I12" i="12"/>
  <c r="I11" i="12"/>
  <c r="F28" i="12"/>
  <c r="F27" i="12" s="1"/>
  <c r="E27" i="12"/>
  <c r="I13" i="12"/>
  <c r="F11" i="8"/>
  <c r="F21" i="8"/>
  <c r="E11" i="8"/>
  <c r="E21" i="8"/>
  <c r="H29" i="8"/>
  <c r="G28" i="8"/>
  <c r="H28" i="8" s="1"/>
  <c r="G27" i="8"/>
  <c r="H27" i="8" s="1"/>
  <c r="H26" i="8"/>
  <c r="H25" i="8"/>
  <c r="G15" i="8"/>
  <c r="H15" i="8" s="1"/>
  <c r="H25" i="9"/>
  <c r="H21" i="9"/>
  <c r="H14" i="9"/>
  <c r="H10" i="9"/>
  <c r="H32" i="7"/>
  <c r="H31" i="7"/>
  <c r="G28" i="7"/>
  <c r="D28" i="7"/>
  <c r="H26" i="7"/>
  <c r="H25" i="7"/>
  <c r="H24" i="7"/>
  <c r="G23" i="7"/>
  <c r="E23" i="7"/>
  <c r="D23" i="7"/>
  <c r="J46" i="5"/>
  <c r="J9" i="5" s="1"/>
  <c r="I46" i="5"/>
  <c r="I9" i="5" s="1"/>
  <c r="J38" i="5"/>
  <c r="J31" i="5"/>
  <c r="I31" i="5"/>
  <c r="J26" i="5"/>
  <c r="I26" i="5"/>
  <c r="E24" i="5"/>
  <c r="E31" i="5" s="1"/>
  <c r="D24" i="5"/>
  <c r="E120" i="3"/>
  <c r="E115" i="3"/>
  <c r="E114" i="3"/>
  <c r="E113" i="3"/>
  <c r="E112" i="3"/>
  <c r="E111" i="3"/>
  <c r="E110" i="3"/>
  <c r="E221" i="3"/>
  <c r="E220" i="3"/>
  <c r="E219" i="3"/>
  <c r="E218" i="3"/>
  <c r="E3" i="3"/>
  <c r="E2" i="3"/>
  <c r="E106" i="3"/>
  <c r="E107" i="3"/>
  <c r="E55" i="3"/>
  <c r="E54" i="3"/>
  <c r="E101" i="3"/>
  <c r="E102" i="3"/>
  <c r="E103" i="3"/>
  <c r="E104" i="3"/>
  <c r="E49" i="3"/>
  <c r="E50" i="3"/>
  <c r="E51" i="3"/>
  <c r="E52" i="3"/>
  <c r="E96" i="3"/>
  <c r="E97" i="3"/>
  <c r="E98" i="3"/>
  <c r="E45" i="3"/>
  <c r="E46" i="3"/>
  <c r="E44" i="3"/>
  <c r="E87" i="3"/>
  <c r="E88" i="3"/>
  <c r="E89" i="3"/>
  <c r="E90" i="3"/>
  <c r="E91" i="3"/>
  <c r="E92" i="3"/>
  <c r="E36" i="3"/>
  <c r="E37" i="3"/>
  <c r="E38" i="3"/>
  <c r="E39" i="3"/>
  <c r="E40" i="3"/>
  <c r="E35" i="3"/>
  <c r="E78" i="3"/>
  <c r="E79" i="3"/>
  <c r="E80" i="3"/>
  <c r="E81" i="3"/>
  <c r="E82" i="3"/>
  <c r="E83" i="3"/>
  <c r="E84" i="3"/>
  <c r="E85" i="3"/>
  <c r="E27" i="3"/>
  <c r="E28" i="3"/>
  <c r="E29" i="3"/>
  <c r="E30" i="3"/>
  <c r="E31" i="3"/>
  <c r="E32" i="3"/>
  <c r="E33" i="3"/>
  <c r="E26" i="3"/>
  <c r="E67" i="3"/>
  <c r="E68" i="3"/>
  <c r="E69" i="3"/>
  <c r="E70" i="3"/>
  <c r="E71" i="3"/>
  <c r="E72" i="3"/>
  <c r="E73" i="3"/>
  <c r="E74" i="3"/>
  <c r="E75" i="3"/>
  <c r="E16" i="3"/>
  <c r="E17" i="3"/>
  <c r="E18" i="3"/>
  <c r="E19" i="3"/>
  <c r="E20" i="3"/>
  <c r="E21" i="3"/>
  <c r="E22" i="3"/>
  <c r="E23" i="3"/>
  <c r="E15" i="3"/>
  <c r="E8" i="3"/>
  <c r="E60" i="3"/>
  <c r="E9" i="3"/>
  <c r="E61" i="3"/>
  <c r="E10" i="3"/>
  <c r="E62" i="3"/>
  <c r="E11" i="3"/>
  <c r="E63" i="3"/>
  <c r="E12" i="3"/>
  <c r="E64" i="3"/>
  <c r="E13" i="3"/>
  <c r="E65" i="3"/>
  <c r="E59" i="3"/>
  <c r="E7" i="3"/>
  <c r="E161" i="3"/>
  <c r="E156" i="3"/>
  <c r="E190" i="3"/>
  <c r="E142" i="3"/>
  <c r="E144" i="3"/>
  <c r="E163" i="3"/>
  <c r="E143" i="3"/>
  <c r="E139" i="3"/>
  <c r="E206" i="3"/>
  <c r="D23" i="2"/>
  <c r="E23" i="2" s="1"/>
  <c r="E130" i="3"/>
  <c r="D25" i="2"/>
  <c r="E131" i="3" s="1"/>
  <c r="D26" i="2"/>
  <c r="E26" i="2" s="1"/>
  <c r="E182" i="3" s="1"/>
  <c r="E133" i="3"/>
  <c r="D28" i="2"/>
  <c r="E134" i="3" s="1"/>
  <c r="D29" i="2"/>
  <c r="E135" i="3" s="1"/>
  <c r="D30" i="2"/>
  <c r="E30" i="2" s="1"/>
  <c r="E186" i="3" s="1"/>
  <c r="E178" i="3"/>
  <c r="D13" i="2"/>
  <c r="E122" i="3"/>
  <c r="D15" i="2"/>
  <c r="E15" i="2" s="1"/>
  <c r="D16" i="2"/>
  <c r="E124" i="3" s="1"/>
  <c r="D17" i="2"/>
  <c r="E17" i="2" s="1"/>
  <c r="E175" i="3" s="1"/>
  <c r="D18" i="2"/>
  <c r="E18" i="2" s="1"/>
  <c r="E176" i="3" s="1"/>
  <c r="E132" i="3"/>
  <c r="E172" i="3"/>
  <c r="E171" i="3"/>
  <c r="E184" i="3"/>
  <c r="E105" i="3"/>
  <c r="E53" i="3"/>
  <c r="E95" i="3"/>
  <c r="E43" i="3"/>
  <c r="E24" i="3"/>
  <c r="E93" i="3"/>
  <c r="E86" i="3"/>
  <c r="E34" i="3"/>
  <c r="E66" i="3"/>
  <c r="E28" i="7"/>
  <c r="H30" i="7"/>
  <c r="E128" i="3"/>
  <c r="D31" i="5"/>
  <c r="H14" i="8"/>
  <c r="E189" i="3"/>
  <c r="H13" i="8"/>
  <c r="E170" i="3"/>
  <c r="E183" i="3"/>
  <c r="E76" i="3"/>
  <c r="E211" i="3"/>
  <c r="E41" i="3"/>
  <c r="E100" i="3"/>
  <c r="H29" i="7"/>
  <c r="E99" i="3"/>
  <c r="E181" i="3"/>
  <c r="E48" i="3"/>
  <c r="E47" i="3"/>
  <c r="E210" i="3"/>
  <c r="E158" i="3" l="1"/>
  <c r="E151" i="3"/>
  <c r="E145" i="3"/>
  <c r="I38" i="2"/>
  <c r="J49" i="5"/>
  <c r="E27" i="15"/>
  <c r="H27" i="15" s="1"/>
  <c r="J8" i="27"/>
  <c r="E153" i="3"/>
  <c r="H12" i="14"/>
  <c r="E17" i="14"/>
  <c r="H10" i="14"/>
  <c r="H17" i="14" s="1"/>
  <c r="J47" i="27"/>
  <c r="E121" i="3"/>
  <c r="D10" i="2"/>
  <c r="H30" i="9"/>
  <c r="E73" i="15"/>
  <c r="H73" i="15" s="1"/>
  <c r="G21" i="7"/>
  <c r="G34" i="7" s="1"/>
  <c r="D21" i="7"/>
  <c r="D34" i="7" s="1"/>
  <c r="H28" i="7"/>
  <c r="D11" i="8"/>
  <c r="D21" i="8"/>
  <c r="E140" i="3"/>
  <c r="E146" i="3"/>
  <c r="E150" i="3"/>
  <c r="E152" i="3"/>
  <c r="E148" i="3"/>
  <c r="H31" i="8"/>
  <c r="J31" i="8"/>
  <c r="I10" i="2"/>
  <c r="E138" i="3" s="1"/>
  <c r="E141" i="3"/>
  <c r="E149" i="3"/>
  <c r="E167" i="3"/>
  <c r="E164" i="3"/>
  <c r="G17" i="8"/>
  <c r="H17" i="8" s="1"/>
  <c r="G24" i="8"/>
  <c r="H24" i="8" s="1"/>
  <c r="G29" i="19"/>
  <c r="J29" i="19" s="1"/>
  <c r="E29" i="27"/>
  <c r="I21" i="2"/>
  <c r="E147" i="3" s="1"/>
  <c r="I46" i="2"/>
  <c r="E165" i="3" s="1"/>
  <c r="E126" i="3"/>
  <c r="C34" i="18"/>
  <c r="G10" i="19"/>
  <c r="J10" i="19" s="1"/>
  <c r="E21" i="7"/>
  <c r="F50" i="15"/>
  <c r="G50" i="15" s="1"/>
  <c r="F52" i="15"/>
  <c r="H52" i="15" s="1"/>
  <c r="E9" i="8"/>
  <c r="C52" i="26"/>
  <c r="F21" i="7"/>
  <c r="F34" i="7" s="1"/>
  <c r="E159" i="3"/>
  <c r="I35" i="1"/>
  <c r="E42" i="3" s="1"/>
  <c r="E16" i="2"/>
  <c r="E174" i="3" s="1"/>
  <c r="J10" i="2"/>
  <c r="J8" i="2" s="1"/>
  <c r="E9" i="12"/>
  <c r="E30" i="12" s="1"/>
  <c r="J58" i="1"/>
  <c r="E108" i="3" s="1"/>
  <c r="I58" i="1"/>
  <c r="I49" i="5"/>
  <c r="I51" i="5" s="1"/>
  <c r="G17" i="17"/>
  <c r="G31" i="17" s="1"/>
  <c r="E29" i="16"/>
  <c r="H29" i="16" s="1"/>
  <c r="K33" i="1"/>
  <c r="F46" i="16"/>
  <c r="D46" i="16"/>
  <c r="E17" i="15"/>
  <c r="H17" i="15" s="1"/>
  <c r="E9" i="15"/>
  <c r="H9" i="15" s="1"/>
  <c r="I19" i="12"/>
  <c r="B52" i="26"/>
  <c r="C37" i="26"/>
  <c r="E127" i="3"/>
  <c r="E180" i="3"/>
  <c r="J51" i="5"/>
  <c r="I27" i="12"/>
  <c r="I10" i="12"/>
  <c r="D81" i="15"/>
  <c r="D83" i="15" s="1"/>
  <c r="E47" i="15"/>
  <c r="E61" i="15"/>
  <c r="H61" i="15" s="1"/>
  <c r="E69" i="15"/>
  <c r="H69" i="15" s="1"/>
  <c r="E31" i="17"/>
  <c r="B34" i="18"/>
  <c r="G26" i="19"/>
  <c r="J26" i="19" s="1"/>
  <c r="G34" i="19"/>
  <c r="J34" i="19" s="1"/>
  <c r="F9" i="12"/>
  <c r="B37" i="26"/>
  <c r="C46" i="16"/>
  <c r="E10" i="16"/>
  <c r="G46" i="16"/>
  <c r="E40" i="16"/>
  <c r="H40" i="16" s="1"/>
  <c r="E20" i="16"/>
  <c r="H20" i="16" s="1"/>
  <c r="I32" i="2"/>
  <c r="E155" i="3" s="1"/>
  <c r="E157" i="3"/>
  <c r="E162" i="3"/>
  <c r="E166" i="3"/>
  <c r="E40" i="1"/>
  <c r="E77" i="3" s="1"/>
  <c r="D29" i="27"/>
  <c r="I47" i="27"/>
  <c r="H23" i="7"/>
  <c r="H15" i="7"/>
  <c r="H10" i="7"/>
  <c r="E137" i="3"/>
  <c r="F22" i="12"/>
  <c r="C81" i="15"/>
  <c r="E125" i="3"/>
  <c r="D40" i="1"/>
  <c r="E160" i="3"/>
  <c r="F9" i="8"/>
  <c r="H19" i="9"/>
  <c r="H33" i="9" s="1"/>
  <c r="G33" i="9"/>
  <c r="G24" i="12"/>
  <c r="J14" i="19"/>
  <c r="J40" i="19" s="1"/>
  <c r="E209" i="3"/>
  <c r="E212" i="3"/>
  <c r="J21" i="2"/>
  <c r="E197" i="3" s="1"/>
  <c r="J46" i="2"/>
  <c r="E215" i="3" s="1"/>
  <c r="J13" i="19"/>
  <c r="G22" i="19"/>
  <c r="E173" i="3"/>
  <c r="E179" i="3"/>
  <c r="J32" i="2"/>
  <c r="H21" i="13"/>
  <c r="H10" i="16"/>
  <c r="E154" i="3"/>
  <c r="G21" i="8"/>
  <c r="H21" i="8" s="1"/>
  <c r="J29" i="8"/>
  <c r="J30" i="8"/>
  <c r="E129" i="3"/>
  <c r="E136" i="3"/>
  <c r="E29" i="2"/>
  <c r="E185" i="3" s="1"/>
  <c r="E123" i="3"/>
  <c r="J35" i="1"/>
  <c r="E21" i="13"/>
  <c r="I60" i="1" l="1"/>
  <c r="E57" i="3" s="1"/>
  <c r="E10" i="2"/>
  <c r="E169" i="3" s="1"/>
  <c r="G52" i="15"/>
  <c r="G47" i="15" s="1"/>
  <c r="G81" i="15" s="1"/>
  <c r="F30" i="12"/>
  <c r="J49" i="27"/>
  <c r="G11" i="8"/>
  <c r="G9" i="8" s="1"/>
  <c r="D9" i="8"/>
  <c r="J30" i="2"/>
  <c r="E204" i="3" s="1"/>
  <c r="E56" i="3"/>
  <c r="E46" i="16"/>
  <c r="E118" i="3"/>
  <c r="F47" i="15"/>
  <c r="F81" i="15" s="1"/>
  <c r="E81" i="15"/>
  <c r="H50" i="15"/>
  <c r="E119" i="3"/>
  <c r="I49" i="27"/>
  <c r="I9" i="12"/>
  <c r="E25" i="3"/>
  <c r="G22" i="12"/>
  <c r="G30" i="12" s="1"/>
  <c r="H24" i="12"/>
  <c r="J22" i="19"/>
  <c r="J60" i="1"/>
  <c r="E94" i="3"/>
  <c r="E188" i="3"/>
  <c r="H46" i="16"/>
  <c r="E205" i="3"/>
  <c r="E20" i="2"/>
  <c r="H11" i="8" l="1"/>
  <c r="H9" i="8" s="1"/>
  <c r="E177" i="3"/>
  <c r="E8" i="2"/>
  <c r="E168" i="3" s="1"/>
  <c r="H47" i="15"/>
  <c r="H81" i="15" s="1"/>
  <c r="H83" i="15" s="1"/>
  <c r="I24" i="12"/>
  <c r="H22" i="12"/>
  <c r="H30" i="12" s="1"/>
  <c r="E187" i="3"/>
  <c r="E109" i="3"/>
  <c r="I22" i="12" l="1"/>
  <c r="I30" i="12" s="1"/>
  <c r="H8" i="7"/>
  <c r="H21" i="7"/>
  <c r="E34" i="7" l="1"/>
  <c r="H34" i="7" s="1"/>
</calcChain>
</file>

<file path=xl/sharedStrings.xml><?xml version="1.0" encoding="utf-8"?>
<sst xmlns="http://schemas.openxmlformats.org/spreadsheetml/2006/main" count="3712" uniqueCount="1585">
  <si>
    <t>Estado de Situación Financiera</t>
  </si>
  <si>
    <t>Sector:</t>
  </si>
  <si>
    <t>Fecha:</t>
  </si>
  <si>
    <t>Ente Público:</t>
  </si>
  <si>
    <t>Año</t>
  </si>
  <si>
    <t xml:space="preserve"> ACTIVO </t>
  </si>
  <si>
    <t>PASIVO</t>
  </si>
  <si>
    <t>Activo Circulante</t>
  </si>
  <si>
    <t>Pasivo Circulante</t>
  </si>
  <si>
    <t>Efectivo y Equivalentes</t>
  </si>
  <si>
    <t>Cuentas por Pagar a Corto Plazo</t>
  </si>
  <si>
    <t>Derechos a Recibir Efectivo o Equivalentes</t>
  </si>
  <si>
    <t>Documentos por Pagar a Corto Plazo</t>
  </si>
  <si>
    <t>Derechos a Recibir Bienes o Servicios</t>
  </si>
  <si>
    <t>Porción a Corto Plazo de la Deuda Pública a Largo Plazo</t>
  </si>
  <si>
    <t xml:space="preserve">Inventarios </t>
  </si>
  <si>
    <t>Títulos y Valores a Corto Plazo</t>
  </si>
  <si>
    <t>Almacenes</t>
  </si>
  <si>
    <t>Pasivos Diferidos a Corto Plazo</t>
  </si>
  <si>
    <t>Estimación por Pérdida o Deterioro de Activos Circulantes</t>
  </si>
  <si>
    <t>Fondos y Bienes de Terceros en Garantía y/o Administración a Corto Plazo</t>
  </si>
  <si>
    <t>Otros Activos  Circulantes</t>
  </si>
  <si>
    <t>Provisiones a Corto Plazo</t>
  </si>
  <si>
    <t>Otros Pasivos a Corto Plazo</t>
  </si>
  <si>
    <t>Total de  Activos  Circulantes</t>
  </si>
  <si>
    <t>Total de Pasivos Circulantes</t>
  </si>
  <si>
    <t>Activo No Circulante</t>
  </si>
  <si>
    <t>Pasivo No Circulante</t>
  </si>
  <si>
    <t>Inversiones Financieras a Largo Plazo</t>
  </si>
  <si>
    <t>Cuentas por Pagar a Largo Plazo</t>
  </si>
  <si>
    <t>Derechos a Recibir Efectivo o Equivalentes a Largo Plazo</t>
  </si>
  <si>
    <t>Documentos por Pagar a Largo Plazo</t>
  </si>
  <si>
    <t>Bienes Inmuebles, Infraestructura y Construcciones en Proceso</t>
  </si>
  <si>
    <t>Deuda Pública a Largo Plazo</t>
  </si>
  <si>
    <t>Bienes Muebles</t>
  </si>
  <si>
    <t>Pasivos Diferidos a Largo Plazo</t>
  </si>
  <si>
    <t>Activos Intangibles</t>
  </si>
  <si>
    <t>Fondos y Bienes de Terceros en Garantía y/o en Administración a Largo Plazo</t>
  </si>
  <si>
    <t>Depreciación, Deterioro y Amortización Acumulada de Bienes</t>
  </si>
  <si>
    <t>Provisiones a Largo Plazo</t>
  </si>
  <si>
    <t>Activos Diferidos</t>
  </si>
  <si>
    <t>Estimación por Pérdida o Deterioro de Activos no Circulantes</t>
  </si>
  <si>
    <t>Total de Pasivos No Circulantes</t>
  </si>
  <si>
    <t>Otros Activos no Circulantes</t>
  </si>
  <si>
    <t>TOTAL DEL  PASIVO</t>
  </si>
  <si>
    <t>Total de  Activos  No Circulantes</t>
  </si>
  <si>
    <t>HACIENDA PÚBLICA/ PATRIMONIO</t>
  </si>
  <si>
    <t>TOTAL DEL  ACTIVO</t>
  </si>
  <si>
    <t>Hacienda Pública/Patrimonio Contribuido</t>
  </si>
  <si>
    <t>Aportaciones</t>
  </si>
  <si>
    <t>Donaciones de Capital</t>
  </si>
  <si>
    <t>Actualización de la Hacienda Pública / Patrimonio</t>
  </si>
  <si>
    <t>Hacienda Pública/Patrimonio Generado</t>
  </si>
  <si>
    <t>Resultados del Ejercicio (Ahorro / Desahorro)</t>
  </si>
  <si>
    <t>Resultados de Ejercicios Anteriores</t>
  </si>
  <si>
    <t>Revalúos</t>
  </si>
  <si>
    <t>Reservas</t>
  </si>
  <si>
    <t>Rectificaciones de Resultados de Ejercicios Anteriores</t>
  </si>
  <si>
    <t>Exceso o Insuficiencia en la Actualización de la Hacienda Publica/Patrimonio</t>
  </si>
  <si>
    <t>Resultado por Posición Monetaria</t>
  </si>
  <si>
    <t>Resultado por Tenencia de Activos no Monetarios</t>
  </si>
  <si>
    <t>Total Hacienda Pública/ Patrimonio</t>
  </si>
  <si>
    <t>TOTAL DEL  PASIVO Y HACIENDA PÚBLICA / PATRIMONIO</t>
  </si>
  <si>
    <t>Nombre:</t>
  </si>
  <si>
    <t>Cargo:</t>
  </si>
  <si>
    <t>Estado de Cambios en la Situación Financiera</t>
  </si>
  <si>
    <t>Origen</t>
  </si>
  <si>
    <t>Aplicación</t>
  </si>
  <si>
    <t>Activo</t>
  </si>
  <si>
    <t>Pasivo</t>
  </si>
  <si>
    <t>EF</t>
  </si>
  <si>
    <t>ECSF</t>
  </si>
  <si>
    <t>Edo. Financiero</t>
  </si>
  <si>
    <t>Autorizó</t>
  </si>
  <si>
    <t>Elaboró</t>
  </si>
  <si>
    <t>Concepto</t>
  </si>
  <si>
    <t>CONCEPTO</t>
  </si>
  <si>
    <t>Bajo protesta de decir verdad declaramos que los Estados Financieros y sus Notas son razonablemente correctos y responsabilidad del emisor</t>
  </si>
  <si>
    <t>Exceso o Insuficiencia en la Actualización de la Hacienda Pública/Patrimonio</t>
  </si>
  <si>
    <t>Estado de Actividades</t>
  </si>
  <si>
    <t>INGRESOS Y OTROS BENEFICIOS</t>
  </si>
  <si>
    <t>GASTOS Y OTRAS PÉRDIDAS</t>
  </si>
  <si>
    <t>Impuestos</t>
  </si>
  <si>
    <t xml:space="preserve">Servicios Personales  </t>
  </si>
  <si>
    <t xml:space="preserve">Cuotas y Aportaciones de Seguridad Social </t>
  </si>
  <si>
    <t>Materiales y Suministros</t>
  </si>
  <si>
    <t>Contribuciones de Mejoras</t>
  </si>
  <si>
    <t>Servicios Generales</t>
  </si>
  <si>
    <t>Derechos</t>
  </si>
  <si>
    <t>Productos de Tipo Corriente</t>
  </si>
  <si>
    <t>Aprovechamientos de Tipo Corriente</t>
  </si>
  <si>
    <t>Transferencias Internas y Asignaciones al Sector Público</t>
  </si>
  <si>
    <t>Ingresos por Venta de Bienes y Servicios</t>
  </si>
  <si>
    <t>Transferencias al Resto del Sector Público</t>
  </si>
  <si>
    <t>Ingresos no Comprendidos en las Fracciones de la Ley de Ingresos Causados en Ejercicios Fiscales Anteriores Pendientes de Liquidación o Pago</t>
  </si>
  <si>
    <t>Subsidios y Subvenciones</t>
  </si>
  <si>
    <t>Ayudas Sociales</t>
  </si>
  <si>
    <t>Participaciones, Aportaciones, Transferencias, Asignaciones, Subsidios y Otras Ayudas</t>
  </si>
  <si>
    <t>Pensiones y Jubilaciones</t>
  </si>
  <si>
    <t>Participaciones y Aportaciones</t>
  </si>
  <si>
    <t>Transferencias a Fideicomisos, Mandatos y Contratos Análogos</t>
  </si>
  <si>
    <t>Transferencias a la Seguridad Social</t>
  </si>
  <si>
    <t>Donativos</t>
  </si>
  <si>
    <t>Otros Ingresos y Beneficios</t>
  </si>
  <si>
    <t>Transferencias al Exterior</t>
  </si>
  <si>
    <t>Incremento por Variación de Inventarios</t>
  </si>
  <si>
    <t>Disminución del Exceso de Estimaciones por Pérdida o Deterioro u Obsolescencia</t>
  </si>
  <si>
    <t>Participaciones</t>
  </si>
  <si>
    <t>Disminución del Exceso de Provisiones</t>
  </si>
  <si>
    <t>Convenios</t>
  </si>
  <si>
    <t>Total de Ingresos y Otros Beneficios</t>
  </si>
  <si>
    <t>Intereses, Comisiones y Otros Gastos de la Deuda Pública</t>
  </si>
  <si>
    <t>Intereses de la Deuda Pública</t>
  </si>
  <si>
    <t>Comisiones de la Deuda Pública</t>
  </si>
  <si>
    <t>Gastos de la Deuda Pública</t>
  </si>
  <si>
    <t>Costo por Coberturas</t>
  </si>
  <si>
    <t>Apoyos Financieros</t>
  </si>
  <si>
    <t>Estimaciones, Depreciaciones, Deterioros, Obsolescencia y Amortizaciones</t>
  </si>
  <si>
    <t>Provisiones</t>
  </si>
  <si>
    <t>Disminución de Inventarios</t>
  </si>
  <si>
    <t>Aumento por Insuficiencia de Provisiones</t>
  </si>
  <si>
    <t>Otros Gastos</t>
  </si>
  <si>
    <t>Inversión Pública</t>
  </si>
  <si>
    <t xml:space="preserve">Inversión Pública no Capitalizable </t>
  </si>
  <si>
    <t>Total de Gastos y Otras Pérdidas</t>
  </si>
  <si>
    <t>Resultados del Ejercicio  (Ahorro/Desahorro)</t>
  </si>
  <si>
    <t xml:space="preserve"> </t>
  </si>
  <si>
    <t>Hacienda Pública/Patrimonio Generado de Ejercicios Anteriores</t>
  </si>
  <si>
    <t>Hacienda Pública/Patrimonio Generado del Ejercicio</t>
  </si>
  <si>
    <t>Ajustes por Cambios de Valor</t>
  </si>
  <si>
    <t>TOTAL</t>
  </si>
  <si>
    <t xml:space="preserve">Aportaciones </t>
  </si>
  <si>
    <t>Actualización de la Hacienda Pública/Patrimonio</t>
  </si>
  <si>
    <t>Resultados del Ejercicio (Ahorro/Desahorro)</t>
  </si>
  <si>
    <t xml:space="preserve">Revalúos  </t>
  </si>
  <si>
    <t>Estado Analítico del Activo</t>
  </si>
  <si>
    <t>Saldo Inicial</t>
  </si>
  <si>
    <t>Cargos del Periodo</t>
  </si>
  <si>
    <t>Abonos del Periodo</t>
  </si>
  <si>
    <t>Saldo Final</t>
  </si>
  <si>
    <t>Variación del Periodo</t>
  </si>
  <si>
    <t>4 =(1+2-3)</t>
  </si>
  <si>
    <t>(4-1)</t>
  </si>
  <si>
    <t xml:space="preserve">Bienes Muebles </t>
  </si>
  <si>
    <t>Estado Analítico de la Deuda y Otros Pasivos</t>
  </si>
  <si>
    <t>Denominación de las Deudas</t>
  </si>
  <si>
    <t xml:space="preserve">Moneda de Contratación  </t>
  </si>
  <si>
    <t>Institución o País Acreedor</t>
  </si>
  <si>
    <t>Saldo Inicial del Periodo</t>
  </si>
  <si>
    <t>Saldo Final del Periodo</t>
  </si>
  <si>
    <t>DEUDA PÚBLICA</t>
  </si>
  <si>
    <t xml:space="preserve">Corto Plazo               </t>
  </si>
  <si>
    <t>Deuda Interna</t>
  </si>
  <si>
    <t>Instituciones de Crédito</t>
  </si>
  <si>
    <t>Títulos y Valores</t>
  </si>
  <si>
    <t>Arrendamientos Financieros</t>
  </si>
  <si>
    <t>Deuda Externa</t>
  </si>
  <si>
    <t>Organismos Financieros Internacionales</t>
  </si>
  <si>
    <t>Deuda Bilateral</t>
  </si>
  <si>
    <t xml:space="preserve">              Subtotal a Corto Plazo</t>
  </si>
  <si>
    <t xml:space="preserve">Largo Plazo           </t>
  </si>
  <si>
    <t xml:space="preserve">                Subtotal a Largo Plazo</t>
  </si>
  <si>
    <t>Otros Pasivos</t>
  </si>
  <si>
    <t xml:space="preserve">                Total Deuda y Otros Pasivos</t>
  </si>
  <si>
    <t>Estado de Flujos de Efectivo</t>
  </si>
  <si>
    <t>Servicios Personales</t>
  </si>
  <si>
    <t>Endeudamiento Neto</t>
  </si>
  <si>
    <t>Total del  Pasivo</t>
  </si>
  <si>
    <t>Total del Activo</t>
  </si>
  <si>
    <t>Total del  Pasivo y Hacienda Pública / Patrimonio</t>
  </si>
  <si>
    <t>Transferencia, Asignaciones, Subsidios y Otras Ayudas</t>
  </si>
  <si>
    <t>Aumento por Insuficiencia de Estimaciones por Pérdida o Deterioro y Obsolescencia</t>
  </si>
  <si>
    <t>Cuotas y Aportaciones de Seguridad Social</t>
  </si>
  <si>
    <t>Rubro de Ingresos</t>
  </si>
  <si>
    <t>Ingreso</t>
  </si>
  <si>
    <t>Diferencia</t>
  </si>
  <si>
    <t>Estimado</t>
  </si>
  <si>
    <t>Ampliaciones y Reducciones</t>
  </si>
  <si>
    <t>Modificado</t>
  </si>
  <si>
    <t>Devengado</t>
  </si>
  <si>
    <t>Recaudado</t>
  </si>
  <si>
    <t>(1)</t>
  </si>
  <si>
    <t>(2)</t>
  </si>
  <si>
    <t>(3= 1 + 2)</t>
  </si>
  <si>
    <t>(4)</t>
  </si>
  <si>
    <t>(5)</t>
  </si>
  <si>
    <t>Productos</t>
  </si>
  <si>
    <t>Corriente</t>
  </si>
  <si>
    <t>Capital</t>
  </si>
  <si>
    <t>Aprovechamientos</t>
  </si>
  <si>
    <t>Ingresos por Ventas de Bienes y Servicios</t>
  </si>
  <si>
    <t>Transferencias, Asignaciones, Subsidios y Otras Ayudas</t>
  </si>
  <si>
    <t>Ingresos Derivados de Financiamientos</t>
  </si>
  <si>
    <t>Total</t>
  </si>
  <si>
    <t>Ingresos del Gobierno</t>
  </si>
  <si>
    <t>Ingresos de Organismos y Empresas</t>
  </si>
  <si>
    <t>Ingresos derivados de financiamiento</t>
  </si>
  <si>
    <t>¹ Los ingresos excedentes se presentan para efectos de cumplimiento de la Ley General de Contabilidad Gubernamental y el importe reflejado debe ser siempre mayor a cero</t>
  </si>
  <si>
    <t>(6 = 5 - 1 )</t>
  </si>
  <si>
    <t>Estado Analítico del Ejercicio del Presupuesto de Egresos</t>
  </si>
  <si>
    <t>Clasificación Administrativa</t>
  </si>
  <si>
    <t>Egresos</t>
  </si>
  <si>
    <t>Subejercicio</t>
  </si>
  <si>
    <t>Aprobado</t>
  </si>
  <si>
    <t>Ampliaciones/ (Reducciones)</t>
  </si>
  <si>
    <t>Pagado</t>
  </si>
  <si>
    <t>3 = (1 + 2 )</t>
  </si>
  <si>
    <t>6 = ( 3 - 4 )</t>
  </si>
  <si>
    <t>Total del Gasto</t>
  </si>
  <si>
    <t>Clasificación Económica (por Tipo de Gasto)</t>
  </si>
  <si>
    <t xml:space="preserve">Egresos </t>
  </si>
  <si>
    <t>Gasto Corriente</t>
  </si>
  <si>
    <t>Gasto de Capital</t>
  </si>
  <si>
    <t>Amortización de la Deuda y Disminución de Pasivos</t>
  </si>
  <si>
    <t>Remuneraciones al Personal de Carácter Permanente</t>
  </si>
  <si>
    <t>Remuneraciones al Personal de Carácter Transitorio</t>
  </si>
  <si>
    <t>Remuneraciones Adicionales y Especiales</t>
  </si>
  <si>
    <t>Seguridad Social</t>
  </si>
  <si>
    <t>Otras Prestaciones Sociales y Económicas</t>
  </si>
  <si>
    <t>Previsiones</t>
  </si>
  <si>
    <t>Pago de Estímulos a Servidores Públicos</t>
  </si>
  <si>
    <t>Materiales de Administración, Emisión de Documentos y Artículos Oficiales</t>
  </si>
  <si>
    <t>Alimentos y Utensilios</t>
  </si>
  <si>
    <t>Materias Primas y Materiales de Producción y Comercialización</t>
  </si>
  <si>
    <t>Materiales y Artículos de Construcción y de Reparación</t>
  </si>
  <si>
    <t>Productos Químicos, Farmacéuticos y de Laboratorio</t>
  </si>
  <si>
    <t>Combustibles, Lubricantes y Aditivos</t>
  </si>
  <si>
    <t>Vestuario, Blancos, Prendas de Protección y Artículos Deportivos</t>
  </si>
  <si>
    <t>Materiales y Suministros Para Seguridad</t>
  </si>
  <si>
    <t>Herramientas, Refacciones y Accesorios Menores</t>
  </si>
  <si>
    <t>Servicios Básicos</t>
  </si>
  <si>
    <t>Servicios de Arrendamiento</t>
  </si>
  <si>
    <t>Servicios Profesionales, Científicos, Técnicos y Otros Servicios</t>
  </si>
  <si>
    <t>Servicios Financieros, Bancarios y Comerciales</t>
  </si>
  <si>
    <t>Servicios de Instalación, Reparación, Mantenimiento y Conservación</t>
  </si>
  <si>
    <t>Servicios de Comunicación Social y Publicidad.</t>
  </si>
  <si>
    <t>Servicios de Traslado y Viáticos</t>
  </si>
  <si>
    <t>Servicios Oficiales</t>
  </si>
  <si>
    <t>Otros Servicios Generales</t>
  </si>
  <si>
    <t>Transferencias a Fideicomisos, Mandatos y Otros Análogos</t>
  </si>
  <si>
    <t>Bienes Muebles, Inmuebles e Intangibles</t>
  </si>
  <si>
    <t>Mobiliario y Equipo de Administración</t>
  </si>
  <si>
    <t>Mobiliario y Equipo Educacional y Recreativo</t>
  </si>
  <si>
    <t>Equipo e Instrumental Médico y de Laboratorio</t>
  </si>
  <si>
    <t>Vehículos y Equipo de Transporte</t>
  </si>
  <si>
    <t>Equipo de Defensa y Seguridad</t>
  </si>
  <si>
    <t>Maquinaria, Otros Equipos y Herramientas</t>
  </si>
  <si>
    <t>Activos Biológicos</t>
  </si>
  <si>
    <t>Bienes Inmuebles</t>
  </si>
  <si>
    <t>Obra Pública en Bienes de Dominio Público</t>
  </si>
  <si>
    <t>Obra Pública en Bienes Propios</t>
  </si>
  <si>
    <t>Proyectos Productivos y Acciones de Fomento</t>
  </si>
  <si>
    <t>Inversiones Financieras y Otras Provisiones</t>
  </si>
  <si>
    <t>Inversiones Para el Fomento de Actividades Productivas.</t>
  </si>
  <si>
    <t>Acciones y Participaciones de Capital</t>
  </si>
  <si>
    <t>Compra de Títulos y Valores</t>
  </si>
  <si>
    <t>Concesión de Préstamos</t>
  </si>
  <si>
    <t>Inversiones en Fideicomisos, Mandatos y Otros Análogos</t>
  </si>
  <si>
    <t>Otras Inversiones Financieras</t>
  </si>
  <si>
    <t>Provisiones para Contingencias y Otras Erogaciones Especiales</t>
  </si>
  <si>
    <t>Deuda Pública</t>
  </si>
  <si>
    <t>Amortización de la Deuda Pública</t>
  </si>
  <si>
    <t>Adeudos de Ejercicios Fiscales Anteriores (Adefas)</t>
  </si>
  <si>
    <t>Clasificación Funcional (Finalidad y Función)</t>
  </si>
  <si>
    <t>Gobierno</t>
  </si>
  <si>
    <t>Legislación</t>
  </si>
  <si>
    <t>Justicia</t>
  </si>
  <si>
    <t>Coordinación de la Política de Gobierno</t>
  </si>
  <si>
    <t>Relaciones Exteriores</t>
  </si>
  <si>
    <t>Asuntos Financieros y Hacendarios</t>
  </si>
  <si>
    <t>Seguridad Nacional</t>
  </si>
  <si>
    <t>Asuntos de Orden Público y de Seguridad Interior</t>
  </si>
  <si>
    <t>Desarrollo Social</t>
  </si>
  <si>
    <t>Protección Ambiental</t>
  </si>
  <si>
    <t>Vivienda y Servicios a la Comunidad</t>
  </si>
  <si>
    <t>Salud</t>
  </si>
  <si>
    <t>Recreación, Cultura y Otras Manifestaciones Sociales</t>
  </si>
  <si>
    <t>Educación</t>
  </si>
  <si>
    <t>Protección Social</t>
  </si>
  <si>
    <t>Otros Asuntos Sociales</t>
  </si>
  <si>
    <t>Desarrollo Económico</t>
  </si>
  <si>
    <t>Asuntos Económicos, Comerciales y Laborales en General</t>
  </si>
  <si>
    <t>Agropecuaria, Silvicultura, Pesca y Caza</t>
  </si>
  <si>
    <t>Combustibles y Energía</t>
  </si>
  <si>
    <t>Minería, Manufacturas y Construcción</t>
  </si>
  <si>
    <t>Transporte</t>
  </si>
  <si>
    <t>Comunicaciones</t>
  </si>
  <si>
    <t>Turismo</t>
  </si>
  <si>
    <t>Ciencia, Tecnología e Innovación</t>
  </si>
  <si>
    <t>Otras Industrias y Otros Asuntos Económicos</t>
  </si>
  <si>
    <t>Otras no Clasificadas en Funciones Anteriores</t>
  </si>
  <si>
    <t>Transacciones de la Deuda Publica / Costo Financiero de la Deuda</t>
  </si>
  <si>
    <t>Transferencias, Participaciones y Aportaciones entre Diferentes Niveles y Ordenes de Gobierno</t>
  </si>
  <si>
    <t>Saneamiento del Sistema Financiero</t>
  </si>
  <si>
    <t>Adeudos de Ejercicios Fiscales Anteriores</t>
  </si>
  <si>
    <t>Identificación de Crédito o Instrumento</t>
  </si>
  <si>
    <t>Contratación / Colocación</t>
  </si>
  <si>
    <t>Amortización</t>
  </si>
  <si>
    <t xml:space="preserve">Endeudamiento Neto </t>
  </si>
  <si>
    <t>A</t>
  </si>
  <si>
    <t>B</t>
  </si>
  <si>
    <t>C = A - B</t>
  </si>
  <si>
    <t>Créditos Bancarios</t>
  </si>
  <si>
    <t>Total Créditos Bancarios</t>
  </si>
  <si>
    <t>Otros Instrumentos de Deuda</t>
  </si>
  <si>
    <t>Total Otros Instrumentos de Deuda</t>
  </si>
  <si>
    <t>Intereses de la Deuda</t>
  </si>
  <si>
    <t>Total de Intereses de Créditos Bancarios</t>
  </si>
  <si>
    <t>Total de Intereses de Otros Instrumentos de Deuda</t>
  </si>
  <si>
    <t>Gasto por Categoría Programática</t>
  </si>
  <si>
    <t>Programas</t>
  </si>
  <si>
    <t>Subsidios: Sector Social y Privado o Entidades Federativas y Municipios</t>
  </si>
  <si>
    <t>Sujetos a Reglas de Operación</t>
  </si>
  <si>
    <t>Otros Subsidios</t>
  </si>
  <si>
    <t>Desempeño de las Funciones</t>
  </si>
  <si>
    <t>Prestación de Servicios Públicos</t>
  </si>
  <si>
    <t>Provisión de Bienes Públicos</t>
  </si>
  <si>
    <t>Planeación, seguimiento y evaluación de políticas públicas</t>
  </si>
  <si>
    <t>Promoción y fomento</t>
  </si>
  <si>
    <t>Regulación y supervisión</t>
  </si>
  <si>
    <t>Funciones de las Fuerzas Armadas (Únicamente Gobierno Federal)</t>
  </si>
  <si>
    <t>Específicos</t>
  </si>
  <si>
    <t>Proyectos de Inversión</t>
  </si>
  <si>
    <t>Administrativos y de Apoyo</t>
  </si>
  <si>
    <t>Apoyo al proceso presupuestario y para mejorar la eficiencia institucional</t>
  </si>
  <si>
    <t>Apoyo a la función pública y al mejoramiento de la gestión</t>
  </si>
  <si>
    <t>Operaciones ajenas</t>
  </si>
  <si>
    <t>Compromisos</t>
  </si>
  <si>
    <t>Obligaciones de cumplimiento de resolución jurisdiccional</t>
  </si>
  <si>
    <t>Desastres Naturales</t>
  </si>
  <si>
    <t>Obligaciones</t>
  </si>
  <si>
    <t>Pensiones y jubilaciones</t>
  </si>
  <si>
    <t>Aportaciones a la seguridad social</t>
  </si>
  <si>
    <t>Aportaciones a fondos de estabilización</t>
  </si>
  <si>
    <t>Aportaciones a fondos de inversión y reestructura de pensiones</t>
  </si>
  <si>
    <t>Programas de Gasto Federalizado (Gobierno Federal)</t>
  </si>
  <si>
    <t>Gasto Federalizado</t>
  </si>
  <si>
    <t>Participaciones a entidades federativas y municipios</t>
  </si>
  <si>
    <t>Costo financiero, deuda o apoyos a deudores y ahorradores de la banca</t>
  </si>
  <si>
    <t>Adeudos de ejercicios fiscales anteriores</t>
  </si>
  <si>
    <t>Indicadores de Postura Fiscal</t>
  </si>
  <si>
    <r>
      <t xml:space="preserve">Pagado </t>
    </r>
    <r>
      <rPr>
        <b/>
        <vertAlign val="superscript"/>
        <sz val="8"/>
        <color theme="0"/>
        <rFont val="Arial"/>
        <family val="2"/>
      </rPr>
      <t>3</t>
    </r>
  </si>
  <si>
    <t>I. Ingresos Presupuestarios (I=1+2)</t>
  </si>
  <si>
    <t>II. Egresos Presupuestarios (II=3+4)</t>
  </si>
  <si>
    <t xml:space="preserve">  III. Balance Presupuestario (Superávit o Déficit) (III = I - II)</t>
  </si>
  <si>
    <t xml:space="preserve">     III. Balance presupuestario (Superávit o Déficit)</t>
  </si>
  <si>
    <t xml:space="preserve">    IV. Intereses, Comisiones y Gastos de la Deuda</t>
  </si>
  <si>
    <t xml:space="preserve"> V. Balance Primario ( Superávit o Déficit) (V= III - IV)</t>
  </si>
  <si>
    <t xml:space="preserve">    A. Financiamiento</t>
  </si>
  <si>
    <t xml:space="preserve">    B.  Amortización de la deuda</t>
  </si>
  <si>
    <t>C. Endeudamiento ó desendeudamiento (C = A - B)</t>
  </si>
  <si>
    <t>1 Los Ingresos que se presentan son los ingresos presupuestario totales sin incluir los ingresos por financiamientos. Los Ingresos del Gobierno de la Entidad Federativa corresponden a los del Poder Ejecutivo, Legislativo Judicial y Autónomos</t>
  </si>
  <si>
    <t>2 Los egresos que se presentan son los egresos presupuestarios totales sin incluir los egresos por amortización. Los egresos del Gobierno de la Entidad Federativa corresponden a los del Poder Ejecutivo, Legislativo, Judicial y Órganos Autónomos</t>
  </si>
  <si>
    <t>3 Para Ingresos se reportan los ingresos recaudados; para egresos se reportan los egresos pagados</t>
  </si>
  <si>
    <t>Código</t>
  </si>
  <si>
    <t>Valor en libros</t>
  </si>
  <si>
    <t>Descripción del Bien Inmueble</t>
  </si>
  <si>
    <t>Número de Cuenta</t>
  </si>
  <si>
    <r>
      <t xml:space="preserve">     1. Ingresos del Gobierno de la Entidad Federativa </t>
    </r>
    <r>
      <rPr>
        <vertAlign val="superscript"/>
        <sz val="8"/>
        <color theme="1"/>
        <rFont val="Calibri"/>
        <family val="2"/>
      </rPr>
      <t>1</t>
    </r>
  </si>
  <si>
    <r>
      <t xml:space="preserve">     2. Ingresos del Sector Paraestatal </t>
    </r>
    <r>
      <rPr>
        <vertAlign val="superscript"/>
        <sz val="8"/>
        <color theme="1"/>
        <rFont val="Arial"/>
        <family val="2"/>
      </rPr>
      <t>1</t>
    </r>
  </si>
  <si>
    <r>
      <t xml:space="preserve">        3. Egresos del Gobierno de la Entidad Federativa </t>
    </r>
    <r>
      <rPr>
        <vertAlign val="superscript"/>
        <sz val="8"/>
        <color theme="1"/>
        <rFont val="Arial"/>
        <family val="2"/>
      </rPr>
      <t>2</t>
    </r>
  </si>
  <si>
    <r>
      <t xml:space="preserve">          4. Egresos del Sector Paraestatal </t>
    </r>
    <r>
      <rPr>
        <vertAlign val="superscript"/>
        <sz val="8"/>
        <color theme="1"/>
        <rFont val="Arial"/>
        <family val="2"/>
      </rPr>
      <t>2</t>
    </r>
  </si>
  <si>
    <t>Ingresos excedentes¹</t>
  </si>
  <si>
    <t xml:space="preserve">Flujos de Efectivo de las Actividades de Operación </t>
  </si>
  <si>
    <t>Flujos Netos de Efectivo por Actividades de Operación</t>
  </si>
  <si>
    <t>Flujos de Efectivo de las Actividades de Financiamiento</t>
  </si>
  <si>
    <t xml:space="preserve">   ORIGEN</t>
  </si>
  <si>
    <t xml:space="preserve">     Impuestos</t>
  </si>
  <si>
    <t xml:space="preserve">     Cuotas y Aportaciones de Seguridad Social</t>
  </si>
  <si>
    <t xml:space="preserve">     Contribuciones de mejoras </t>
  </si>
  <si>
    <t xml:space="preserve">     Derechos</t>
  </si>
  <si>
    <t xml:space="preserve">     Productos de Tipo Corriente</t>
  </si>
  <si>
    <t xml:space="preserve">     Aprovechamientos de Tipo Corriente</t>
  </si>
  <si>
    <t xml:space="preserve">     Ingresos por Venta de Bienes y Servicios</t>
  </si>
  <si>
    <t xml:space="preserve">     Ingresos no Comprendidos en las Fracciones de la Ley de Ingresos Causados en Ejercicios Fiscales Anteriores </t>
  </si>
  <si>
    <t xml:space="preserve">     Pendientes de Liquidación o Pago</t>
  </si>
  <si>
    <t xml:space="preserve">     Participaciones y Aportaciones</t>
  </si>
  <si>
    <t xml:space="preserve">     Transferencias, Asignaciones y Subsidios y Otras Ayudas</t>
  </si>
  <si>
    <t xml:space="preserve">     Otros Origenes de Operación</t>
  </si>
  <si>
    <t xml:space="preserve">   APLICACIÓN</t>
  </si>
  <si>
    <t xml:space="preserve">     Servicios Personales</t>
  </si>
  <si>
    <t xml:space="preserve">     Materiales y Suministros</t>
  </si>
  <si>
    <t xml:space="preserve">     Servicios Generales</t>
  </si>
  <si>
    <t xml:space="preserve">     Transferencias Internas y Asignaciones al Sector Público</t>
  </si>
  <si>
    <t xml:space="preserve">     Transferencias al resto del Sector Público</t>
  </si>
  <si>
    <t xml:space="preserve">     Subsidios y Subvenciones</t>
  </si>
  <si>
    <t xml:space="preserve">     Ayudas Sociales</t>
  </si>
  <si>
    <t xml:space="preserve">     Transferencias a Fideicomisos, Mandatos y Contratos Análogos</t>
  </si>
  <si>
    <t xml:space="preserve">     Pensiones y Jubilaciones</t>
  </si>
  <si>
    <t xml:space="preserve">     Transferencias a la Seguridad Social</t>
  </si>
  <si>
    <t xml:space="preserve">     Donativos</t>
  </si>
  <si>
    <t xml:space="preserve">     Transferencias al Exterior </t>
  </si>
  <si>
    <t xml:space="preserve">     Participaciones  </t>
  </si>
  <si>
    <t xml:space="preserve">     Aportaciones</t>
  </si>
  <si>
    <t xml:space="preserve">     Convenios </t>
  </si>
  <si>
    <t xml:space="preserve">     Otras Aplicaciones de Operación</t>
  </si>
  <si>
    <t xml:space="preserve">     Bienes inmuebles, Infraestructura y Construcciones en Proceso </t>
  </si>
  <si>
    <t xml:space="preserve">     Bienes Muebles</t>
  </si>
  <si>
    <t xml:space="preserve">     Otros Origenes de Inversión</t>
  </si>
  <si>
    <t xml:space="preserve">   APLICACIÓN </t>
  </si>
  <si>
    <t xml:space="preserve">     Servicios de la Deuda</t>
  </si>
  <si>
    <t xml:space="preserve">     Interno</t>
  </si>
  <si>
    <t xml:space="preserve">     Externo</t>
  </si>
  <si>
    <t xml:space="preserve">     Otras Aplicaciones de Financiamiento</t>
  </si>
  <si>
    <t>Flujos Netos de Efectivo por Actividades de Financiamiento</t>
  </si>
  <si>
    <t>Reporte de Esquemas Bursátiles y Coberturas Financieras</t>
  </si>
  <si>
    <t>Esequema Bursátil</t>
  </si>
  <si>
    <t>Información</t>
  </si>
  <si>
    <t>Institución y descripción del esquema</t>
  </si>
  <si>
    <t>Programa o Fondo</t>
  </si>
  <si>
    <t>Destino de los Recursos</t>
  </si>
  <si>
    <t>Ejercicio</t>
  </si>
  <si>
    <t>Reintegro</t>
  </si>
  <si>
    <t>DEVENGADO</t>
  </si>
  <si>
    <t>PAGADO</t>
  </si>
  <si>
    <t>Informe sobre la situación que guardan los Contratos de Proyectos para la Prestación de Servicios</t>
  </si>
  <si>
    <t>Tipo de Contrato</t>
  </si>
  <si>
    <t>Estatus de Avance en los Proyectos</t>
  </si>
  <si>
    <t xml:space="preserve">Participaciones y Aportaciones </t>
  </si>
  <si>
    <t xml:space="preserve">Ingresos Financieros  </t>
  </si>
  <si>
    <t>Otros Ingresos y Beneficios Varios</t>
  </si>
  <si>
    <t xml:space="preserve">Otros Gastos y Pérdidas Extraordinarias </t>
  </si>
  <si>
    <t>Hacienda Pública/Patrimonio Neto Final del Ejercicio 2015</t>
  </si>
  <si>
    <t xml:space="preserve">Efectivo y Equivalentes al Efectivo al inicio del Ejercicio </t>
  </si>
  <si>
    <t>MUEBLES DE OFICINA Y ESTANTERIA</t>
  </si>
  <si>
    <t>*El detalle de las cuentas, se presenta en la Balanza de Comprobación Trimestral, conforme a la estructura contable actual del Instituto.</t>
  </si>
  <si>
    <t>Concepto*</t>
  </si>
  <si>
    <t>MUNICIPIO DE GENERAL CEPEDA, COAHUILA</t>
  </si>
  <si>
    <t>PRESIDENCIA</t>
  </si>
  <si>
    <t>CABILDO</t>
  </si>
  <si>
    <t>CONTRALORIA MUNICIPAL</t>
  </si>
  <si>
    <t>SEGURIDAD PUBLICA</t>
  </si>
  <si>
    <t>OBRAS PUBLICAS</t>
  </si>
  <si>
    <t>SERVICIOS PUBLICOS</t>
  </si>
  <si>
    <t>DESARROLLO SOCIAL</t>
  </si>
  <si>
    <t>TESORERIA</t>
  </si>
  <si>
    <t>GASTOS GENERALES</t>
  </si>
  <si>
    <t>PROTECCION CIVIL MUNICIPAL</t>
  </si>
  <si>
    <t>Sin descripción</t>
  </si>
  <si>
    <t>Bajo protesta de decir verdad declaramos que los Estados Financieros y sus Notas son razonablemente correctos y responsabilidad del emisor.</t>
  </si>
  <si>
    <t>________________________________________</t>
  </si>
  <si>
    <t>_______________________________________</t>
  </si>
  <si>
    <t>______________________________________</t>
  </si>
  <si>
    <t>CAMINOS VECINALES DE TRANSITO EJIDAL</t>
  </si>
  <si>
    <t>AHORRO DE CANSTA BÁSICA EN LA ENTREGA DE FOCOS AHORRADORES</t>
  </si>
  <si>
    <t>DISTRIBUCIÓN DE TINACOS PARA ALMACENAMIENTO DE AGUA POTABLE</t>
  </si>
  <si>
    <t>SEMILLA GRANOS BASICOS PRIMAVERA-VERANO, OTOÑO-INVIERNO</t>
  </si>
  <si>
    <t>HUERTOS FAMILIARES</t>
  </si>
  <si>
    <t>PROGRAMA DE CONCURRENCIA</t>
  </si>
  <si>
    <t>SINDICALIA</t>
  </si>
  <si>
    <t>CONTRALORIA</t>
  </si>
  <si>
    <t>SERVICIO DE LIMPIEZA EN VIALIDADES</t>
  </si>
  <si>
    <t>SERVICIO DE LIMPIEZA</t>
  </si>
  <si>
    <t>PARQUES Y JARDINES</t>
  </si>
  <si>
    <t>ALUMBRADO PUBLICO</t>
  </si>
  <si>
    <t>RECOLECCION DE BASURA</t>
  </si>
  <si>
    <t>EMPLEADO DILIGENTE</t>
  </si>
  <si>
    <t>PRESERVACION Y CUIDADO DEL ACERVO</t>
  </si>
  <si>
    <t>CERTIFICA TU GANADO</t>
  </si>
  <si>
    <t>SECRETARIA TECNICA</t>
  </si>
  <si>
    <t>INFORMATE PARA QUE TE SIENTAS PROTEGIDA</t>
  </si>
  <si>
    <t>INSTITUTO MUNICIPAL DE LA MUJER</t>
  </si>
  <si>
    <t>TURISMO</t>
  </si>
  <si>
    <t>CARTOGRAFIA Y SERVICIOS CATASTRALES</t>
  </si>
  <si>
    <t>PROTECCION CIVIL</t>
  </si>
  <si>
    <t>CIUDADANO SEGURO</t>
  </si>
  <si>
    <t>___________________________________________</t>
  </si>
  <si>
    <t>CONSTRUCCION-EDIFICIO ASILO MUNICIPAL</t>
  </si>
  <si>
    <t xml:space="preserve">EDIFICIO DE LA PALACIO MUNICIPAL </t>
  </si>
  <si>
    <t>CONSTRUCCION SERVICIOS COMUNIC. EST RADIO Y TV</t>
  </si>
  <si>
    <t>CONSTRUCCION RASTRO MUNICIPAL</t>
  </si>
  <si>
    <t>CONSTRUCCION-EDIFICIO CULT. RECREA. AUDITORIO</t>
  </si>
  <si>
    <t>CONSTRUCCION-EDIFICIO POLICIA MUNICIPAL</t>
  </si>
  <si>
    <t>CONSTRUCCION-EDIFICIO ARCHIVO MUNICIPAL</t>
  </si>
  <si>
    <t>CONSTRUCCIO-EDIFICIO CAPILLAS DE VELACION</t>
  </si>
  <si>
    <t xml:space="preserve">CONSTRUCCION-EDIFICIO MERCADO MUNICIPAL </t>
  </si>
  <si>
    <t>CONSTRUCCION-EDIFICIO OFICINAS DEL DIF MUNICIPAL</t>
  </si>
  <si>
    <t>TERRENO-CONSTRUCCION PARQUE DE BEISBOL</t>
  </si>
  <si>
    <t>TERRENO-CONSTRUCCION LIENZO CHARRO</t>
  </si>
  <si>
    <t>TERRENO "UNIDAD DEPORTIVA"</t>
  </si>
  <si>
    <t>TERRENO "RELLENO SANITARIO"</t>
  </si>
  <si>
    <t>TERRENO Y CONSTRUCCION "LA FORESTAL"</t>
  </si>
  <si>
    <t>SIN CODIGO</t>
  </si>
  <si>
    <t>__________________________________________                    _________________________________________</t>
  </si>
  <si>
    <t>suma</t>
  </si>
  <si>
    <t>_____________________________________</t>
  </si>
  <si>
    <t>ESCRITORIO EJECUTIVO EN MELAMINA, COLOR CAOBA, CON CAJONES Y LIBRERO CON LLAVES.</t>
  </si>
  <si>
    <t>ARCHIVERO, CON 4 GAVETAS EN MELAMINA, COLOR CAOBA, CON LLAVES.</t>
  </si>
  <si>
    <t>SILLA DE VISITA, EURO, COLOR NEGRO, CON BRAZO, ENPLIANA</t>
  </si>
  <si>
    <t>ESTANTE 2 MT. DELG CON 5 DE 30</t>
  </si>
  <si>
    <t>ESTANTE DOBLE 2 MT. DELG CON 5 DE 30.</t>
  </si>
  <si>
    <t>ARCHIVERO</t>
  </si>
  <si>
    <t>ESTANTE 1.80 C/5 ENTRE. 30X85 GRIS MATE</t>
  </si>
  <si>
    <t>LITERA INDIVIDUAL REGALITO METAL</t>
  </si>
  <si>
    <t>ESTUFA GAB PIG 5101 BLANCA DE GAS</t>
  </si>
  <si>
    <t>BANCOS TAURO MADERA COLOR CAOBA</t>
  </si>
  <si>
    <t>REFRIGERADOR MABE 9" ALMENDRA BLANCO ELECTRICO</t>
  </si>
  <si>
    <t>COLCHON HOTELERO INDIVIDUAL LANA</t>
  </si>
  <si>
    <t>MESAS DE MADERA PINTADAS ARMAZON DE METAL</t>
  </si>
  <si>
    <t>MESA PARA SALA DE TRABAJO</t>
  </si>
  <si>
    <t>ESTANTE CON 5 ENTREPANOS 30 CAL. 24 GRIS</t>
  </si>
  <si>
    <t>ARCHIVERO MELAMINA CON 4 GAVETAS COLOR CAOBA</t>
  </si>
  <si>
    <t>ESTANTE 1.80C-14 CON 5 ENTR. 30X85C-22 GRIS</t>
  </si>
  <si>
    <t xml:space="preserve">ESCALERA DE TIJERA ESCALUM </t>
  </si>
  <si>
    <t>MAQUINA DE ESCRIBIR, MOD. 6X6750</t>
  </si>
  <si>
    <t>VENTILADOR DE PEDESTAL COLOR NEGRO</t>
  </si>
  <si>
    <t xml:space="preserve"> TELEFONO CON IDENTIFICADOR DE LLAMADAS, ALTAVOZ Y CALEND COLOR NEGRO</t>
  </si>
  <si>
    <t>SILLA PARA VISITA NAPOLES FORRADA EN TELA NEGRA</t>
  </si>
  <si>
    <t>BANCA PARA VISITA TRIPLE ASIENTO EN TELA NEGRA</t>
  </si>
  <si>
    <t>BANCA PARA VISITA DOBLE ASIENTO EN TELA NEGRA</t>
  </si>
  <si>
    <t xml:space="preserve">ESTANTE METALICO DE 45 CAL. 26, COLOR GRIS COMPUESTO POR: 4 POSTES DE 1.80 MTS, 5 ENTREPAÑOS DE .92 X .45 CMS. </t>
  </si>
  <si>
    <t xml:space="preserve">ESTANTE METALICO DE 30 CAL. 26, COLOR GRIS COMPUESTO POR: 4 POSTES DE 1.80 MTS, 5 ENTREPAÑOS DE .92 X .45 CMS. </t>
  </si>
  <si>
    <t>SALA ARAGON 3-2-1, VINIPIEL CHOCOLATE</t>
  </si>
  <si>
    <t>SOPORTE OMNIMOUNT PARA PANTALLA PLANA DE 13 A 32 PULGADAS</t>
  </si>
  <si>
    <t>LAVADORA MARCA EASY MODEL LED1242B HORIZONTAL DE DOS TINAS CON CAPACIDAD PARA 12.0 KG, CON MULTIPLES FUNCIONES EN COLOR BLANCA CON AGITADOR , RELOJ Y EXPRIMIDOR, TRES NIVELES DE AGUA SISTEMA DUOLAVADO TAPA PANORAMICA.</t>
  </si>
  <si>
    <t>GRAVADORA DIGITAL , SONY 4B, TX50, COLOR NEGRO, SOFWARE SOUND, MEMORIA R-4GB, MICROSD SLOY, CABLE USB BATERIA DE LITIO, RECARGABLE, MODELO</t>
  </si>
  <si>
    <t>RELOJ CHECADOR HUELLA, SOFWARE DE ADMINISTRACION DE RELOJ CHECADOR PARA 200 EMPLEADOS, CONEXIÓN POR RED TCP/IP, CABLE USB Y MEMORIA USB, SENSOR OPTICO CON RESOLUCION DE 500 DPI, BATERIA INTERNA AUTORECARGABLE QUE ACTIVA DURANTE LOS CORTES DE ENERGIA, PERMITE HASTA DOS HUELLAS POR EMPLEADO., PANTALLA LCD CON ILUMINACUION PROPIA, MODELO TIME WORK.</t>
  </si>
  <si>
    <t>CAMARA DIGITAL SONY DSLW610 14 MP</t>
  </si>
  <si>
    <t>MEMORIA SONY 4 GB</t>
  </si>
  <si>
    <t>ESTANTE</t>
  </si>
  <si>
    <t>ESCRITORIO MELAMINA 1.20 X .60M. COLOR CAOBA</t>
  </si>
  <si>
    <t>SILLA SECRETARIAL MOD. L200 NAPOLES</t>
  </si>
  <si>
    <t>ESCRITORIO PENINSULAR JR. 1.50 MTS.</t>
  </si>
  <si>
    <t>SILLA EMPRESARIAL L-100</t>
  </si>
  <si>
    <t>SILLA GIRATORIA L-125</t>
  </si>
  <si>
    <t>TOLDO DE 3X4 TIPO ARABE</t>
  </si>
  <si>
    <t>MODULO SECRETARIAL 1.70 CON LATERAL 1.20 CON 3 CAJONES, COLOR CAOBA</t>
  </si>
  <si>
    <t>SILLON TELA G.E. EJECUTIVO</t>
  </si>
  <si>
    <t>SILLON PIEL G.E. EJECUTIVO</t>
  </si>
  <si>
    <t>IMPRESORA HP LASER JET P1102W MARCA HWLWTT PACKARD</t>
  </si>
  <si>
    <t>TECLADO</t>
  </si>
  <si>
    <t xml:space="preserve">MINI MOUSE OPTICO CABLE RETRACTIL, COLOR NEGRO/GRIS </t>
  </si>
  <si>
    <t>TECLADO EASY LINE STANDARD NEGRO PS/2</t>
  </si>
  <si>
    <t>1 REGULADOR FORZA 8 CON FVR-1211M</t>
  </si>
  <si>
    <t xml:space="preserve">IMPRESORA HP LASER JET P1102W </t>
  </si>
  <si>
    <t>PROYECTOR VIEWSONIC, PJD5123 DLP 1700LUM.</t>
  </si>
  <si>
    <t>CAMARA DIGITAL FUJI MODELO JV200</t>
  </si>
  <si>
    <t>VIDEOCAMARA PANASONIC H86, 80 GB DE DISCO DURO INTERNO Y 78X DE ZOOM</t>
  </si>
  <si>
    <t>MULTIFUNCIONAL HP OFFICEJET 3050 INALAMB</t>
  </si>
  <si>
    <t>VIDEOCAMARA PANASSONIC H86, 80 GB DE DISCO DURO INTERNO 78X DE ZOOM</t>
  </si>
  <si>
    <t>SCANNER HP SCANJET G2710</t>
  </si>
  <si>
    <t>IMPRESORA HP LASER JET P1102W, N/S VNB4D44543</t>
  </si>
  <si>
    <t>IMPRESORA EPSON FX2190 680CPS PARALELO U</t>
  </si>
  <si>
    <t xml:space="preserve">CAMARA DIGITAL FUJI MODELO JV200, COLOR ROJA </t>
  </si>
  <si>
    <t>CAMARA PANASONIC FH25</t>
  </si>
  <si>
    <t>IMPRESORA LASER SAMSUNG ML-1670 17PPM</t>
  </si>
  <si>
    <t>EQUIPO DE COMPUTO COMPLETO</t>
  </si>
  <si>
    <t>1 JGO MODULO EJECUTIVO CON LIBRERO EN CHAPA NATURAL, CON CAJONES, C/LLAVE, DE 1.70 X 2.20 MTS</t>
  </si>
  <si>
    <t>1 SILLON EJECUTIVO EN PIEL COLOR NEGRO GIRATORIO</t>
  </si>
  <si>
    <t>SILLON DE PIEL COLOR NEGRO</t>
  </si>
  <si>
    <t>ESCRITORIO EJECUTIVO CON LIBRERO DE 1.70 X 2.20, COLOR CAOBA C/CAJONES EN MENLANINA</t>
  </si>
  <si>
    <t>SILLON EJECUTIVO EN PIEL COLOR NEGRO, GIRATORIO</t>
  </si>
  <si>
    <t>1 LAMPARA COLOR NEGRO</t>
  </si>
  <si>
    <t>1 BANCA EN PLIANA 3 ASIENTOS CON BRAZOS.</t>
  </si>
  <si>
    <t>SILLA EURO EN PLIANA COLR NEGRO CON BRAZOS</t>
  </si>
  <si>
    <t>1 SILLA EJECUTIVA MINI PIEL COLOR CAFÉ</t>
  </si>
  <si>
    <t>1 FRIGOBAR BLANCO</t>
  </si>
  <si>
    <t>1 CAMARA FOTOGRAFICA DIGITAL, DIGITAL VIVI CAM 8025 HIGH DEFINICION  No. DE SERIE; MID0050210, CON ACCESORIOS Y FUNDA INCLUYENDO MEMORIA MARCA KINGSTON 2GB.</t>
  </si>
  <si>
    <t>1 RELOJ CHECADOR MANUAL DEBATERIAS,MARCA LATHEM, MOD 2204 BATT SERIE No. A 878245 CON LLAVES E INSTRUCTIVO</t>
  </si>
  <si>
    <t>1 TARJETERO PLASTICO EXPANDIBLE CON CAPACIDAD PARA 25 MARCA LATHEM MODELO 26-9EX</t>
  </si>
  <si>
    <t>1 FAX ELECTRONICO DE IMPRESIÓN TERMICA NARCA BROTHER MODELO 275, SERIE C8K415228</t>
  </si>
  <si>
    <t>1 FAX ELECTRONICO DE IMPRESIÓN TERMICA NARCA BROTHER MODELO 275, SERIE U56479C8K367112</t>
  </si>
  <si>
    <t>BASE METALICA DE .70 X 1.20 MTS,CON BUZON METALICO</t>
  </si>
  <si>
    <t>IMPRESOREA HP LASER JET, IMPRESIÓN NEGRO</t>
  </si>
  <si>
    <t>IMPRESORA LASER NEGRO SAMSSUNG ML-1910</t>
  </si>
  <si>
    <t>1 MINILAPTOP COMPAQ</t>
  </si>
  <si>
    <t>1 IMPRESORA OKIDATA MATRIZ DE PUNTOS MICROLINE 320 TURBO</t>
  </si>
  <si>
    <t>SANDISK MEMORY STICK PRO DUO 2GB</t>
  </si>
  <si>
    <t>MEMORIA USB KINGSON DT100/4GB DATA TRAVEL 100 DE 4GB</t>
  </si>
  <si>
    <t>SELLO AUTOMATICO 4X4 CM</t>
  </si>
  <si>
    <t>CAMARA FOTOGRAFICA</t>
  </si>
  <si>
    <t>FLEXEMETRO</t>
  </si>
  <si>
    <t>CINTA LARGA 50 MTS.</t>
  </si>
  <si>
    <t>2 CAMARAS PARA LOS DEPTOS DIF Y SEG.PUBLICA</t>
  </si>
  <si>
    <t xml:space="preserve">REPOSICIÓN DE FONDO REVOLVENTE </t>
  </si>
  <si>
    <t>COPIADORA DIGITAL D320</t>
  </si>
  <si>
    <t>MAQUINA DE ESCRIBIR DE ESC. BROTHER GX67</t>
  </si>
  <si>
    <t>CORRECTOR 9CBL BROTHER AX</t>
  </si>
  <si>
    <t>POST-IT NEON 3X3 75H PAQ/5</t>
  </si>
  <si>
    <t>CINTA OD 177 BL BROTHER AX10</t>
  </si>
  <si>
    <t>AGENDA PROFL EMPASTADA FEMM</t>
  </si>
  <si>
    <t>AGUA ELECTROPURA 1LT</t>
  </si>
  <si>
    <t>IMPRESORA LASER SAMSUNG MODELO ML-1610</t>
  </si>
  <si>
    <t>TONER SAMSUNG ML1610D2 ORIGINAL COLOR NEGRO</t>
  </si>
  <si>
    <t>MEMORIA KINGSTON DTI/2GB USB</t>
  </si>
  <si>
    <t>INT. D/HORARIO ELECTROMEC. MANUAL 24HRS</t>
  </si>
  <si>
    <t>INTERRUPTOR TERMO, S/GABINETE QO 1P 20A</t>
  </si>
  <si>
    <t>CENTRO DE CARGA Q02 EMP</t>
  </si>
  <si>
    <t>TELEFONO MULTILINEA KX-T7730</t>
  </si>
  <si>
    <t>CARGADOR</t>
  </si>
  <si>
    <t>MESA PLEGABLE 1.82 MTS.</t>
  </si>
  <si>
    <t>PROYECTOR MCA. OPTIMA MOD.EP716A, SERIE:082M553AAAAAA2080</t>
  </si>
  <si>
    <t>IMPRESORA HP DESK JET 6540</t>
  </si>
  <si>
    <t>CABLE USB PARA IMPRESORAS</t>
  </si>
  <si>
    <t>1 COMPUTADORA GENERICA AMD ATLON XP DISCO DURO 40GB, MEMORIA 256MB, FLOPY 3.5 CDROM 52X, GABINETE MINITORRE, MONITOR SVGA SAMSUNG 15", TECLASDO ESPAÑOL, MOUSE PC/2 PTOS. USB, PARALELO, SERIAL TARJETA RED, FAX MODE 56K WINDOWS XP. OFFICE 2000, BOCINAS STEREOFONICAS.</t>
  </si>
  <si>
    <t>REGULADOR 1 KVA</t>
  </si>
  <si>
    <t>CAMARA DIGITAL BENQ DC C500</t>
  </si>
  <si>
    <t>IMPRESORA EPSON C45 INYECCION COLOR /B.NEGRO</t>
  </si>
  <si>
    <t xml:space="preserve">SCANER HP CAMA PLANA 3070 </t>
  </si>
  <si>
    <t>CAMARA DIGITAL SAMSUNG A50, 5 MEGAPIXELES, ZOOM, AUTOMATICO, CARGADOR Y FUNDA</t>
  </si>
  <si>
    <t>MOUSE PS/2 NEGRO</t>
  </si>
  <si>
    <t>IMPRESORA HP DESK JET 6541</t>
  </si>
  <si>
    <t>PAGO 2/6 COMPRA COPIADORA XEROX WORCK</t>
  </si>
  <si>
    <t>PAGO 3/6 COMPRA COPIADORA XEROX WORCK</t>
  </si>
  <si>
    <t>PAGO 4/6 COMPRA COPIADORA XEROX WORCK</t>
  </si>
  <si>
    <t>VIDEOCASETERA</t>
  </si>
  <si>
    <t>SILLA PARA VISITA BRAZOS EN EL CUATRO, PATAS CON BRAZO COLOR COBRE LINEA BARCELONA</t>
  </si>
  <si>
    <t>MODULO SECRETARIAL DE 1.60 X 1.60, COLOR CAOBA</t>
  </si>
  <si>
    <t>CAJONERA CON 2 CAJONES LAPICEROS Y 1 GAVETERO CON CORREDERA EPIXICA</t>
  </si>
  <si>
    <t>MULTIFUNCIONAL HPPSC1315 CN4B3C414K</t>
  </si>
  <si>
    <t>IMPRESORA HP DESKJET</t>
  </si>
  <si>
    <t>PAGO DE FACTURAS 9539 Y 9540 COMPRA DE COMPUTADORAS</t>
  </si>
  <si>
    <t>IMPRESORA HP LASER JET 1320</t>
  </si>
  <si>
    <t>NOBREAK SOLA MICRO SR INET VA300</t>
  </si>
  <si>
    <t>BOCINAS 330 WATTS PERFECT CHOICE</t>
  </si>
  <si>
    <t>REGULADOR TDE MAX 1000 WATTS C/PROTECCION DE LINEA</t>
  </si>
  <si>
    <t xml:space="preserve">CAMARA DIGITAL SONY </t>
  </si>
  <si>
    <t>COMPRA DE CAMARA SAMSUNG DIGIMAK 401 Y DVD SAMSUNG P450</t>
  </si>
  <si>
    <t>BARRA DE MADERA CON PUERTA PARA DE 223 DE LARGO X 110 DE ALTO</t>
  </si>
  <si>
    <t>VITRINA COLOCAR BANDERA 260 X 50 ANCHO CON VIDRIO</t>
  </si>
  <si>
    <t>CAMARA DIGITAL SONY DSC-P32</t>
  </si>
  <si>
    <t>1 PZA MODULO SECRETARIAL TRADICIONAL 1.60 MTS, 2 PZA SILLA SECRETARIAL MODELO 5831, 13 PZA SILLA PARA VISITA CUATRO PATASSIN BRAZOS, 1 PZA MUEBLE COMPUTO LUCERNA (NOGAL)</t>
  </si>
  <si>
    <t>MOBILIARIO DIF. DEPTOS</t>
  </si>
  <si>
    <t>ESTANTE METALICO MARCA C.M.COLOR GRIS COMPUESTO POR: 4 POSTES DE 1.80 MTS. CALIBRE 14    5 ENTREPAÑOS DE .92 X .45 MTS. CALIBRE 22.</t>
  </si>
  <si>
    <t>MAQUINA DE ESCRIBIR PROF. ET-1250MD</t>
  </si>
  <si>
    <t>CALCULADORA LOGOS 384</t>
  </si>
  <si>
    <t>1 SILLON SEMIEJECUTIVO TAPIZADO EN TELA COLOR ROJO CON BRAZOS Y RODILLOS MODELO BM 91, 1 MODULO SECRETARIAL GRAFITO MODELO RPSL17(SER. PRIM.)</t>
  </si>
  <si>
    <t>ARCHIVERO VERTICAL 4 GABETAS, COLOR CAOBA</t>
  </si>
  <si>
    <t>SILLA SECRETARIAL MOD. BM-306 COLOR NEGRO</t>
  </si>
  <si>
    <t>MODULO SECRETARIAL 1616 EN COLOR CAOBA, QUE INCLUYE: PENINSULINA DE 1.60 X .70 LATERAL DE .90 X .50 CON DOS CAJONES PAPELEROS Y UNO PARA ARCHIVAR</t>
  </si>
  <si>
    <t>BANCO DE MADERA CENTRO TORNEADO DE .70 CM, MARCA ESCO</t>
  </si>
  <si>
    <t>CREDENZA DE 1.60 X .50 X .75 FABRICADA, MELANINA COLRO CAOBA CON CANTOS DE VINIL NEGRO, CAJON CON CORREDERAS DE ALTO RENDIMIENTO INCLUYE CAJON PAPELERO Y UNO DE ARHIVO</t>
  </si>
  <si>
    <t>SILLON SEMIEJECUTIVO TAPIZADO EN TELA COLOR ROJO CON BRAZOS Y RODILLOS MODELO BM 91</t>
  </si>
  <si>
    <t>MODULO SECRETARIAL GRAFITO MODELO RPSL17</t>
  </si>
  <si>
    <t>VIDEO CAMARA DIGITAL 3.2 CYBERSHOT</t>
  </si>
  <si>
    <t>SILLA MOD. BM-751 COLOR NEGRO</t>
  </si>
  <si>
    <t>SILLA MOD. BM-91 COLOR NEGRO</t>
  </si>
  <si>
    <t>MODULO SECRETARIAL FABRICADO EN MELANMINA CON CANTOS E VINIL QUE INCLUYE PENINSULA DE 1.6 Y LATERAL CON DOS CAJONES PAPELEROS Y CAJON DE ARCHIVO</t>
  </si>
  <si>
    <t>RELOJ CHECADOR DE IMPRESIÓN MANUAL MOD. 2204(SER. PRIM.)</t>
  </si>
  <si>
    <t>ARCHIVERO VERTICAL 4 GAV. EN LINEA, COLOR GRAFITO (SEC.)</t>
  </si>
  <si>
    <t>SILLA MOD. BM-751, COLOR NEGRO, CON DISEÑO MODERNO ITALIANO PERFORADO, FABRICADA EN TUBO OVALADO ESTIBABLE, ASIENTO Y RESPALDO FABRICADOS EN POLIPROPILENO CON NYLON Y FIBRA DE VIDRIO</t>
  </si>
  <si>
    <t>SILLA PARA VISITA CUATRO PATAS SIN BRAZOS</t>
  </si>
  <si>
    <t>I</t>
  </si>
  <si>
    <t>MICROCASSET GRABADOR, BATERA ALCALINA AA, 3PACK MC-60 MICRO</t>
  </si>
  <si>
    <t xml:space="preserve">BATERIA ALCALINA AA </t>
  </si>
  <si>
    <t>3PACK MC-60 MICRO</t>
  </si>
  <si>
    <t>GRABADORA MICROCASSET</t>
  </si>
  <si>
    <t>CLIMA SISTEMA DE TELEVISION</t>
  </si>
  <si>
    <t>ESCRITORIO MODULO TRADICIONAL, ESCRITORIO SILLA SECRETARIAL</t>
  </si>
  <si>
    <t>MODULO SECRETARIAL TRADICIONAL 1.60 MTS.</t>
  </si>
  <si>
    <t xml:space="preserve">SILLA SECRETARIAL, RESPALDO MEDIO TAPA PLASTICO EN EL RESPALDO, PISTON NEUMATICO PARA AJUSTE ALTURA MECANISMO AJUSTE PROFUNDIDAD PARA EL RESPALDO BASE CINCO PUNTAS MECANISMO REBLINABLE </t>
  </si>
  <si>
    <t>FOTOCOPIADORA XEROX MODELO 320 SERIE: YP2-100044</t>
  </si>
  <si>
    <t>CAMARA KODAK ADVT Y 3 ROLLOS</t>
  </si>
  <si>
    <t>CALEFACTOR CAL-O-REX RGA 500 12 RADIANTE AUTO ELECTRONIC(CREE-ASILO)</t>
  </si>
  <si>
    <t>CALEFACTOR CAL-O-REX RGA500 12, RADIANTE AUTO/ELECTRONIC</t>
  </si>
  <si>
    <t>REGISTRO DE PASIVOS A FINANZAS POLIZA AFECTACION DE PASIVOS DE FINANZAS DEL ESTADO DE COAHUILA SEFLIPLAN 2A (SOFTWARE Y EQUIPO)</t>
  </si>
  <si>
    <t>GRABADORA REPORTERA</t>
  </si>
  <si>
    <t>IMPRESORA HP DJ940CXI SERIE No: MX19M8Y04F</t>
  </si>
  <si>
    <t>MICROONDAS</t>
  </si>
  <si>
    <t>VENTILADOR DE PEDESTAL</t>
  </si>
  <si>
    <t>REGULADOR DE 2 KW(COPIADORA)</t>
  </si>
  <si>
    <t>VENTILADORES 18"</t>
  </si>
  <si>
    <t xml:space="preserve">VENTILADOR DE PEDESTAL </t>
  </si>
  <si>
    <t>4 EXTENSION 1.8 MTS. 25 MM, 2 2 MULTIPLEXOR 4A1 CO-AGX411</t>
  </si>
  <si>
    <t>FOTOCOPIADORA</t>
  </si>
  <si>
    <t>VENTILADOR 16 PULG. MASTER</t>
  </si>
  <si>
    <t>ESTANTES DE 1.80 CON 5 ENTREPAÑOS DE 30 CM X 85</t>
  </si>
  <si>
    <t>PAGO DE COMBUSTIBLE (RECLASIFICADO)</t>
  </si>
  <si>
    <r>
      <t xml:space="preserve">1 COMPUTADORA GENERICA </t>
    </r>
    <r>
      <rPr>
        <b/>
        <sz val="9"/>
        <rFont val="Arial"/>
        <family val="2"/>
      </rPr>
      <t>PENTIUM</t>
    </r>
    <r>
      <rPr>
        <sz val="9"/>
        <rFont val="Arial"/>
        <family val="2"/>
      </rPr>
      <t xml:space="preserve"> 4 PROCESADOR INTEL P-4 A 2.8 MHZ. MEMORIA 256MB, DISCO DURO 80GB FLOPY 3.5 HD, QUEMADOR CD/RW GABINETE MINITORRE, PUERTOS USB, SERIAL PARALELO, MONITOR 17" SVGA COLOR WINDOWS WP PROFESINAL TECLADO ESPAÑOL,PS2, MOUSE PS2 BOCINAS ESTEREOFONICAS</t>
    </r>
  </si>
  <si>
    <r>
      <t>COMPUTADORA GENERICA, PROCESADOR</t>
    </r>
    <r>
      <rPr>
        <b/>
        <sz val="9"/>
        <rFont val="Arial"/>
        <family val="2"/>
      </rPr>
      <t xml:space="preserve"> </t>
    </r>
    <r>
      <rPr>
        <sz val="9"/>
        <rFont val="Arial"/>
        <family val="2"/>
      </rPr>
      <t>INTEL, A 1.6 MHZ, MEMORIA 256 MB. DISCO DURO 40 GB, FLOPY 3.5 HD. CD/RW COMBO 52X, GABINETE MINIT, CON MONITOR DE 17" SAMSUNG GCGA, TECLADO ESPAÑOL, MOUSE PS/2 WINDOWS XP Y OFFICE 2000 CON REGULADOR Y 2 BOCINAS.</t>
    </r>
  </si>
  <si>
    <r>
      <t xml:space="preserve">PODIUM 130 X 55 CON ESCUDO GRABADO Y </t>
    </r>
    <r>
      <rPr>
        <b/>
        <sz val="9"/>
        <rFont val="Arial"/>
        <family val="2"/>
      </rPr>
      <t>1</t>
    </r>
    <r>
      <rPr>
        <sz val="9"/>
        <rFont val="Arial"/>
        <family val="2"/>
      </rPr>
      <t xml:space="preserve"> DIVISION 5M DE LARGO X 2M DE ALTO CON PUERTA ENTREPAÑOS</t>
    </r>
  </si>
  <si>
    <r>
      <t xml:space="preserve">COPIADORA XEROX MODELO 415 Nº DE </t>
    </r>
    <r>
      <rPr>
        <b/>
        <sz val="9"/>
        <rFont val="Arial"/>
        <family val="2"/>
      </rPr>
      <t>SERIE ZYM-932395</t>
    </r>
  </si>
  <si>
    <r>
      <t xml:space="preserve"> LIBRERO SOBRE CREDENZA DE 1.60 X 40 X 90 FABRICADO EN MELAMINA </t>
    </r>
    <r>
      <rPr>
        <b/>
        <sz val="9"/>
        <rFont val="Arial"/>
        <family val="2"/>
      </rPr>
      <t>COLOR CAOBA</t>
    </r>
    <r>
      <rPr>
        <sz val="9"/>
        <rFont val="Arial"/>
        <family val="2"/>
      </rPr>
      <t>, CON UN ESPACIO SIN PUERTA, UN ESPACIO CON ENTREPAÑOS Y UN ESPACIO CON PUERTA FLIPPER (REXEL 374</t>
    </r>
  </si>
  <si>
    <r>
      <t xml:space="preserve">MINISPLIT 16000 BTUS C-220 C/REMOTO,MODELO ASICD16DBO, </t>
    </r>
    <r>
      <rPr>
        <b/>
        <sz val="9"/>
        <rFont val="Arial"/>
        <family val="2"/>
      </rPr>
      <t>SERIE:ST0302G-00869</t>
    </r>
  </si>
  <si>
    <t>OFFICE DEPOT DE MEXICO S.A DE C.V PAGO POR LA COMPRA DE UNA COMPUTADORA DESKTOP HP ALO 18-5201 LA MISMA SERVIRA PARA CONEXIÓN REMOTA CON AUDITORIA SUPERIOR DEL ESTADO Y TIMBRADO DE NOMINAS</t>
  </si>
  <si>
    <t>ABASTECEDORA DE OFICINAS S.A DE C.V PAGO POR LA COMPRA DE UNA IMPRESORA MULTIFUNCIONAL PARA EL DEPARTAMENTO DEL DIF MUNICIPAL</t>
  </si>
  <si>
    <t>ABASTECEDORA DE OFICINAS S.A DE C.V PAGO POR LA COMPRA DE UNA IMPRESORA Y CARTUCHO PARA LA MISMA USO DEL DEPARTAMENTO DE TESORERIA</t>
  </si>
  <si>
    <t>ABASTECEDORA DE OFICINAS S.A DE C.V PAGO COMPLEMENTARIO POR LA COMPRA DE LA IMPRESORA PARA EL DEPARTAMENTO DEL DIF MUNICIPAL</t>
  </si>
  <si>
    <t>MPRESORA MULTIFUNCIONAL TINTA 1355 WI-FI- EPSON, C11CC86201 5760 X 1440 28 PPM N/S: S3YK202661</t>
  </si>
  <si>
    <t>CE749A·BGJ-, IMPRESORA HP LASERJET PRO P1606DN.</t>
  </si>
  <si>
    <t>DT101G2/8GBZ- MEMORIA USB 2.0, 8GB, COLOR ROJO</t>
  </si>
  <si>
    <t>PCDOMSILCOR3, COMPUTADORA DE ESCRITORIO SILVER INTEL CORE I3, 2120, 3.3 GHZ + LCD 18.5".</t>
  </si>
  <si>
    <t>DCP7065DN- MULTIFUNCIONAL LASER BROTHER 7065DN, 27 PPM, DUPLEX, RED.</t>
  </si>
  <si>
    <t>DCP7055W - MULTIFUNCIONAL LASER BROTHER MONOCROMATICA, WIRLESS 802.11, COLOR BLANCA.</t>
  </si>
  <si>
    <t>LAPTOP HP PAVILION 14N009LA.</t>
  </si>
  <si>
    <t>COMPUTADORA HP PAVILION 20-B351LA</t>
  </si>
  <si>
    <t xml:space="preserve">IMPRESORA MULTIFUNCIONAL </t>
  </si>
  <si>
    <t>C11CC86201 - IMPRESORA MULTIFUNCIONAL EPSON, L355, COLOR NEGRA.</t>
  </si>
  <si>
    <t>COMPUTADORA ALL IN ONE 205</t>
  </si>
  <si>
    <t>LAPTOP HACER TRAVELMATE TMP-245-M</t>
  </si>
  <si>
    <t>LAPTOP HP 240 G2</t>
  </si>
  <si>
    <t>IMPRESORA EPSON L355</t>
  </si>
  <si>
    <t>IMPRESORA SHARP MULTIFUNCIONAL USO RUDO</t>
  </si>
  <si>
    <t>PAGO POR LA COMPRA DE REGULADORES Y ADAPTADORES</t>
  </si>
  <si>
    <t>REGULADOR 1000W C/PROTECTOR D/LINEA TELEFONIC</t>
  </si>
  <si>
    <t>ADAPTADOR USB A ETHERNET</t>
  </si>
  <si>
    <t xml:space="preserve"> COMPUTADORAS DE ESCRITORIO </t>
  </si>
  <si>
    <t>COMPUTADORA DE ESCRITORIO, HP 3400T, QQ961AV, PROCESADOR INTEL CELERON G540 GHZ, MEMORIA RAM 4 GB, DISCO DURO 500 GB, DVD SUPERMULTI TI, SISTEMA OPERATIVO: FREEDOS.</t>
  </si>
  <si>
    <t xml:space="preserve"> IMPRESORAS LASER </t>
  </si>
  <si>
    <t>IMPRESORA MULTIFUNCIONAL, EPSON L200, C11CB42201, SISTEMA DE TINTA CONTINUA, IMPRESORA, COPIADORA, ESCANER, IMPRESORA, TECNOLOGIA DE IMPRESIÓN: EPSON MICROPIEZO PUNTO VARIABLE, IMPRESIÓN A 4 COLORES.</t>
  </si>
  <si>
    <t>PAQUETE DE INSTALACION DE SOFTWARE.</t>
  </si>
  <si>
    <t xml:space="preserve">ADQUISICION DE 3 EQUIPOS DE COMPUTO Y 1 MULTIFUNCIONAL </t>
  </si>
  <si>
    <t>COMPUTADORA HP, 3500 MT, E3S42LT, INTEL, CELERON G1620, MEMORIA RAM 4GB DDR3 1333 MHZ, DISCO DURO DE 500GB, UNIDAD OPTICA DVDRW.</t>
  </si>
  <si>
    <t>IMPRESORA MULTIFUNCIONAL, EPSON L355, C11CC86201, SISTEMA DE TINTA CONTINUA, IMPRESORA, COPIADORA, ESCANER IMPRESORA, TECNOLOGIA DE IMPRESIÓN: EPSON.</t>
  </si>
  <si>
    <t>IMPRESORA MULTIFUNCIONAL MARCA EPSON MODELO L200</t>
  </si>
  <si>
    <t>REGULADORES</t>
  </si>
  <si>
    <t>MONITOR LED SAMSUNG 18.5 WIDESCREEN NEGRO, N/S: S19A100N</t>
  </si>
  <si>
    <t>COMPUTADORA GHIA, INTEL CELERON DUAL CORE E3400, 2.6GHZ, MEMORIA 4GB, DD 1TB, DVD, RW</t>
  </si>
  <si>
    <t>RECLASIFICACION DE LA SOL 623</t>
  </si>
  <si>
    <t>IMPRESORA MULTIFUNCIONAL, TINTA H.P. N/S: CN23A4315F</t>
  </si>
  <si>
    <t>REGULADOR MICROVOLT 127V 1.3KVA, MARCA SOLO BASIC</t>
  </si>
  <si>
    <t>COMPUTADORA Y EQUIPO. FULL HD CAMARA WEB, LOGITECH, C910, 960-000649, GRABACION DE VIDEO HD 1080, VIDEOCONFERENCIAS, HD 720P.</t>
  </si>
  <si>
    <t>ADQUISICION DE SERVIDOR Y CEDILLO  SOFTWARE</t>
  </si>
  <si>
    <t>EQUIPO DE COMPUTO INTEL PENTIUM DUAL CORE 2HP, PROCESADOR PENTIUM DES 800 1.0 GB EN RAM, 500 GB EN DISCO DURO MONITOR LCD 18.5 QUEMADOR DE DVDRW.</t>
  </si>
  <si>
    <t>EQUIPO DESKTOP HP-G1 2 GB DE RAM, 500GB DISCO DURO, MONITOR LUD 20" QUEMADOR DE DVDRW, WINDOWS PROFESIONAL CAMARA WEB</t>
  </si>
  <si>
    <t>LAPTOP HP 420 CORE2 2GB DE RAM, 500GB DE DISCO DURO, QUEMADOR DE DVD</t>
  </si>
  <si>
    <t>NO BREAK APC, BE350G, 350VA 120V 10MIN</t>
  </si>
  <si>
    <t>NO BREAK 9011</t>
  </si>
  <si>
    <t>2 NO BREAK KOBLENZ 900VA, 40 MIN DE RESPALDO.</t>
  </si>
  <si>
    <t>NO BRAK 9011, 40 MIN RESPALDO</t>
  </si>
  <si>
    <t>COMPUTADORA HP G1, ALL IN-ONE, PANTALLA LCD 20", PROCESADOR DUAL-CORE 500 GB, DISCO DURO 4MB MEMORIA RAM, GRABADORA, DVD, CAMARA WEB Y MICROFONO.</t>
  </si>
  <si>
    <t>SERVIDOR IBM 3500 M3</t>
  </si>
  <si>
    <t>COMPUTADORA COMPAQ EVO D510C PIV 2.4, Nª SERIE USC3140MCB</t>
  </si>
  <si>
    <t>IMPRESORA EPSON STYLUS COLOR C62 720 DPI USB, PARALELA Nª SERIE ESTR060755</t>
  </si>
  <si>
    <t>CABLE USB A/B 101123</t>
  </si>
  <si>
    <t>ONISMART PARA PROTECCION DE CPU</t>
  </si>
  <si>
    <t>1 OMNISMART INT. OFF 500VA STANDARD, 1 OFFICE SB XP WIN 32 SPANOL, 1 CD-RW HACER 52X24X52, 1 FLOPPY DISK SAMSUNG</t>
  </si>
  <si>
    <t>CD ROM LITE ON 52X IDE RETAIL</t>
  </si>
  <si>
    <t>REGISTRO DE PASIVOS A FINANZAS AMORTIZACION DE PASIVO POR DESCUENTO VIA PARTICIPACION FEDERAL BS INFORMATICOS (SOFTWARE Y EQUIPO)</t>
  </si>
  <si>
    <t>REGISTRO DE PASIVOS A FINANZAS AMORTIZACION DEUDA PUBLICA CORRESPONDIENTE A ADQUISICION BS INFORMATICOS DEDUCCION FINANZAS (SOFTWARE Y EQUIPO)</t>
  </si>
  <si>
    <t>REGISTRO DE PASIVOS A FINZANZAS AMORTIZACION PASIVO CORRESPONDIENTE 1A FEBRERO /02 DEDUCIDO PARTICIPACION FEDERAL BS INFORMATICOS Y PAPELERIA OFICINA (SOFTWARE Y EQUIPO)</t>
  </si>
  <si>
    <t>REGISTRO DE PASIVOS A FINANZAS AMORTIZACION DE PASIVO CORRESPONDIENTE 2A FEBRERO /02 BS INFORMATICOS Y PAPELERIA OFICINA DEDUCION VIA PARTICIPACION FEDERAL</t>
  </si>
  <si>
    <t>PASIVO FINANZAS PARA DESCONTARA EN PARTICIPACION FEDERAL 2A DE AGOSTO 2002</t>
  </si>
  <si>
    <t>PASIVO POR RETENCION EN PARTICIPACION FEDERAL FINANZAS EDO MINIST 1A SET 2002</t>
  </si>
  <si>
    <t>CANCELACION DE PASIVO MEDIANTE PARTICIPACION FEDERAL 2A MINISTRACION DE SEP 2002FGP</t>
  </si>
  <si>
    <t>PAQUETE PC ANYWHERE VERSION 5 SISTEMA CONTABLE</t>
  </si>
  <si>
    <t>COMPUTADORA GENERICA</t>
  </si>
  <si>
    <t>CREACION DE PASIVO SECRETARIA DE FINANZA POR RETENCION VIA PARTICIPACION FEDERAL MINISTRACION 1 AL 15 DE OCT 2002</t>
  </si>
  <si>
    <t>CREACION DE PASIVO SECRETARIA DE FINANZA POR RETENCION VIA PARTICIPACION FEDERAL 2A MINISTRACION OCTUBRE 2002</t>
  </si>
  <si>
    <t xml:space="preserve">IMPRESORA </t>
  </si>
  <si>
    <t>EQUIPO COMPUTO</t>
  </si>
  <si>
    <t xml:space="preserve">CANCELACION DE PASIVO POR RETENCIONES SECRETARIA DE FINANZAS SOFTWARE </t>
  </si>
  <si>
    <t xml:space="preserve">CANCELACION DE PASIVO SECRETARIA DE FINANZAS SOFTWARE </t>
  </si>
  <si>
    <t>CANCELACION DE PASIVO SECRETARIA DE FINANZAS SOFTWARE</t>
  </si>
  <si>
    <r>
      <t xml:space="preserve">1 COMPUTADORA COMPAQ EVO D510C PIV 2.4 </t>
    </r>
    <r>
      <rPr>
        <b/>
        <sz val="9"/>
        <rFont val="Arial"/>
        <family val="2"/>
      </rPr>
      <t>SERIE:USC3140MC8</t>
    </r>
    <r>
      <rPr>
        <sz val="9"/>
        <rFont val="Arial"/>
        <family val="2"/>
      </rPr>
      <t>; MONITOR COMPAQ 17" CPQS7500 NEGRO-PLATA, SERIE:</t>
    </r>
    <r>
      <rPr>
        <b/>
        <sz val="9"/>
        <rFont val="Arial"/>
        <family val="2"/>
      </rPr>
      <t>305CP28KB365</t>
    </r>
    <r>
      <rPr>
        <sz val="9"/>
        <rFont val="Arial"/>
        <family val="2"/>
      </rPr>
      <t xml:space="preserve">;IMPRESORA EPSON STYLUS, </t>
    </r>
    <r>
      <rPr>
        <b/>
        <sz val="9"/>
        <rFont val="Arial"/>
        <family val="2"/>
      </rPr>
      <t xml:space="preserve">SERIE:ESTRO60755, </t>
    </r>
    <r>
      <rPr>
        <sz val="9"/>
        <rFont val="Arial"/>
        <family val="2"/>
      </rPr>
      <t>CABLE GRIS USB A/B 101123, REGULADOR TDE MAX 1000 WATTS, BOCINA ALASKA, CD-RW NEGRO</t>
    </r>
  </si>
  <si>
    <r>
      <t xml:space="preserve">COMPUTADORA ALASKA PIV 1.8 GHZ 256MB 40 GB, MONITOR ALASKA 15" </t>
    </r>
    <r>
      <rPr>
        <b/>
        <sz val="9"/>
        <rFont val="Arial"/>
        <family val="2"/>
      </rPr>
      <t>SERIE:AN15HCGWB47396</t>
    </r>
    <r>
      <rPr>
        <sz val="9"/>
        <rFont val="Arial"/>
        <family val="2"/>
      </rPr>
      <t>, CD ROM LITE ON 52X IDE RETAIL, BOCINAS Y AMPLIFICADOR, REGULADOR TDE MAX 1000 WATTS</t>
    </r>
  </si>
  <si>
    <r>
      <t>COMPUTADORA ALASKA PIV 1.8 GHZ 256MB 40GB, MONITOR ALASKA 15" SERIE:</t>
    </r>
    <r>
      <rPr>
        <b/>
        <sz val="9"/>
        <rFont val="Arial"/>
        <family val="2"/>
      </rPr>
      <t>AN15HCGWB47514</t>
    </r>
    <r>
      <rPr>
        <sz val="9"/>
        <rFont val="Arial"/>
        <family val="2"/>
      </rPr>
      <t>, CD-RUM AOPEN 56X, BOCINAS ALASKA 5222, REGULADOR TDE MAX 1000 WATTS</t>
    </r>
  </si>
  <si>
    <r>
      <t xml:space="preserve">COMPUTADORA COMPAQ EVO D510 PIV 2.4 </t>
    </r>
    <r>
      <rPr>
        <b/>
        <sz val="9"/>
        <rFont val="Arial"/>
        <family val="2"/>
      </rPr>
      <t>SERIE No.:USC3140MBT</t>
    </r>
    <r>
      <rPr>
        <sz val="9"/>
        <rFont val="Arial"/>
        <family val="2"/>
      </rPr>
      <t xml:space="preserve">, MONITOR COMPAQ 17" NEGRO/PLATA </t>
    </r>
    <r>
      <rPr>
        <b/>
        <sz val="9"/>
        <rFont val="Arial"/>
        <family val="2"/>
      </rPr>
      <t>SERIE No.:305CP28KB349</t>
    </r>
    <r>
      <rPr>
        <sz val="9"/>
        <rFont val="Arial"/>
        <family val="2"/>
      </rPr>
      <t xml:space="preserve">, IMPRESORA EPSON STYLUS C42UX </t>
    </r>
    <r>
      <rPr>
        <b/>
        <sz val="9"/>
        <rFont val="Arial"/>
        <family val="2"/>
      </rPr>
      <t xml:space="preserve">SERIE No.:EFR3R384945, </t>
    </r>
    <r>
      <rPr>
        <sz val="9"/>
        <rFont val="Arial"/>
        <family val="2"/>
      </rPr>
      <t>CABLE GRIS USB, BOCINAS ALASKA, REGULADOR 1000 WATS, CD-RW LITE-ON NEGRO</t>
    </r>
  </si>
  <si>
    <t>PAGO POR ADQUISICION DE VEHICULO NUEVO MARCA NISSAN DOBLE CABINA TIP TM AC AUDIO VER COLOR BLANCO/GRIS MODELO 2015 CLASE GDM-C3 4 PUERTAS CLAVE VEHICULAR 1041533 N° DE SERIE 3N6DD23X4FK030188 N° DE MOTOR KA24793869A ASIGNADA AL DEP. SEG. PUBLICA</t>
  </si>
  <si>
    <t>ROGELIO AGUIRRE VELA PAGO POR ADQUISICION DE 10 BICICLETAS ROD 26 MTB MERCURIO MISMAS QUE SERAN ASIGNADAS AL DEPARTAMENTO DE SEGURIDAD PUBLICA</t>
  </si>
  <si>
    <t xml:space="preserve">PAGO DE ANTICIPO PARA LA COMPRA DE UN VEHICULO FIAT STRADA ADVENTURE, MOD. 2014. </t>
  </si>
  <si>
    <t>GENERACION DE PASIVO 2014. PAGO 1/6 COMPRA DE UN VEHICULO DE LA MARCA FIAT STRADA ADVENTURE MODELO 2014.</t>
  </si>
  <si>
    <t>GENERACION DE PASIVO 2014. PAGO 2/6 COMPRA DE UN VEHICULO DE LA MARCA FIAT STRADA ADVENTURE MODELO 2014.</t>
  </si>
  <si>
    <t>GENERACION DE PASIVO 2014. PAGO 3/6 DE UN VEHICULO DE LA MARCA FIAT STRADA ADVENTUR MODELO 2014.</t>
  </si>
  <si>
    <t>GENERACION DE PASIVO 2014. PAGO 4/6 POR LA COMPRA DE UN VEHICULO DE LA MARCA FIAT STRADA ADVENUTRE MODELO 2014.</t>
  </si>
  <si>
    <t>GENERACION DE PASIVO 2014. PAGO 5/6 POR LA COMPRA DE UN VEHICULO DE LA MARCA FIAT STRADA ADVENUTRE MODELO 2014.</t>
  </si>
  <si>
    <t>GENERACION DE PASIVO 2014. PAGO 6/6 POR LA COMPRA DE UN VEHICULO DE LA MARCA FIAT STRADA ADVENTURE MODELO 2014.</t>
  </si>
  <si>
    <t>VEHICULO DE LA MARCA VOLKSWAGEN MOD. SAVEIRO STARLINE MOTOR CFZ151379 COLOR BLANCO 2013.</t>
  </si>
  <si>
    <t>GENERACION DE PASIVO PARA LA ADQUISICION DE LA UNIDAD SILVERADO 1500</t>
  </si>
  <si>
    <t>GENERACION DE PASIVO PARA LA ADQUISICION DE CAMIONETA DOBLE CABINA ES REYNOSA</t>
  </si>
  <si>
    <t>2 UNIDADES MARCA SAVEIRO STARLINE 2012, TRANSMICION MANUAL, MOTOR 4 CIL. 2 PUERTAS Y SISTEMA DE ALARMA</t>
  </si>
  <si>
    <t>UNIDAD, MARCA VOLKSWAGEN, MODELO 2012, TIPO CAMIONETA</t>
  </si>
  <si>
    <t xml:space="preserve">UNIDAD VOLKSWAGEN, MOEDLO 2012, TIPO CAMIONETA SAVEIRO, 4 CILINDROS </t>
  </si>
  <si>
    <t>2 UNIDADES MARCA ESTACAS NP300 CON DH 2012. TSURU GS1 MILLON Y MEDIO DH 2012</t>
  </si>
  <si>
    <t>TSURU GSI TM ED MILLON Y MEDIO, MARCA NISSAN, MODELO 2012, COLOR BLANCO.</t>
  </si>
  <si>
    <t>UNIDAD NP300 CHASIS TM DH VERSION ESPECIAL, MARCA NISSAN, TIPO CHASIS CAB, MODELO 2012, COLOR BLANCO</t>
  </si>
  <si>
    <t>UNIDAD EXTRAIL ADVANCE TELA, MARCA NISSAN, TIPO XTRAIL, MODELO 2012 COLOR BLANCO</t>
  </si>
  <si>
    <t xml:space="preserve"> 5 BICICLETAS R-26, 18 VELOCIDADES, BIMEX</t>
  </si>
  <si>
    <t>PAGO DE MENSUALIDAD CUATRO UNIDADES MOVILES, SEP, OCT, NOV, DIC. DE 2008</t>
  </si>
  <si>
    <t>RECLASIFICACION DE PAGO 520 POR ERROR EN LA CLASIFICACION DEL GASTO</t>
  </si>
  <si>
    <t>VAGON FORD ECONOLINE, 1993, SERIE: 1FDEE14H8PHA22719</t>
  </si>
  <si>
    <t>PAGO DE MENSUALIDAD CUATRO UNIDADES MOVILES</t>
  </si>
  <si>
    <t>VAGON DODGE RAM VAN B2500, 1995, SERIE: 2B6HB21Y6SK5740055</t>
  </si>
  <si>
    <t xml:space="preserve">PAGO DE MENSUALIDADES CORRESPONDIENTES A SEP, OCT, NOV Y DIC DE ADQ DE VEHICULOS </t>
  </si>
  <si>
    <t>CAMIONETA FORD RANGER 4 PUERTAS, SERIE 8AFDT50D576083787</t>
  </si>
  <si>
    <t>1 CUATRIMOTO YAMAHA GRIZZLY 350 C.C. 4X4 2008, SERIE 5Y4AH30Y58A002490</t>
  </si>
  <si>
    <t>3 BICICLETAS R-26 DOBLE SUSPENSIÓN</t>
  </si>
  <si>
    <t>COMPRA DE VEHICULO FORD CHASIS F 350 MOD. 2004</t>
  </si>
  <si>
    <t>VEHICULO FORD F350 MOD. 2004 SERIE 3FDK36LMA22467</t>
  </si>
  <si>
    <t>COMPRA DE UNIDAD FORD CHASIS F-350 MOD. 2004, TIPO K6B MOTOR A 22467 CON NUMERO DE SERIE 3FDKF36L14MA22467 COLOR BLANCO</t>
  </si>
  <si>
    <t>COMPRA DE VEHICULO FORD PICK UP, MODELO 1993, CON NUMERO DE SERIE IFTEX14HOPKA88747</t>
  </si>
  <si>
    <t>ERROR IMPRESIÓN CHEQUE OTRA CUENTA 8524 CANCELADO</t>
  </si>
  <si>
    <t>ANTICIPO  DE CAMIONETA</t>
  </si>
  <si>
    <t>RESTO DEUDA CAMIONETA NISSAN ESTACAS</t>
  </si>
  <si>
    <t>PASIVO FORTALECIMIENTO 2003 VEHICULO</t>
  </si>
  <si>
    <t>COMPRA VEHICULO SEG. PUB.</t>
  </si>
  <si>
    <t>PAGO TOTAL VEHICULO SEG. PUB.</t>
  </si>
  <si>
    <t>SISTEMAS Y ENLACES DE COMUNICACIÓN S.A DE C.V PAGO DE FACTURA 1630 POR CONCEPTO DE ADQUISICION DE 2 PARES LAMPARAS ESTREBOSCOPICAS 1 PAR LAMP LEDRO ROJO/AZUL 1 SIRENA 1 BOCINA 100 WATTS 1 EQ MOVIL KENWOOD 1 KIT MONT CAJUELA P ANTENA Y UNA ANTENA PARA ALTA GANANCIA HUSTLER EQUIPAMIENTO DE UNIDAD SEG. PUBLICA</t>
  </si>
  <si>
    <t>PAGO POR LA COMPRA DE UN TELEFONO INALAMBRICO PARA EL DEPARTAMENTO DE TESORERIA,</t>
  </si>
  <si>
    <t>EQUIPO PORTATIL MARCA KENWOOD, MOD. TK-2000, CON CARGADOR ESTANDAR, BATERIA, ANTENA Y CLIP.</t>
  </si>
  <si>
    <t>MICROFONO DE SOLAPA MODELO KSC-21</t>
  </si>
  <si>
    <t>ANTENA HUSTLER MOD: G7-150-3</t>
  </si>
  <si>
    <t>BRAZO LATERAL</t>
  </si>
  <si>
    <t xml:space="preserve">MATERIALES </t>
  </si>
  <si>
    <t>5 RADIOS PORTATILES MARCA KENWOOD MOD. TK 2102GK DE 16 CANALES CON CARGADOR RAPIDO, ANTENA, BATERIA,KNB-15A Y CLIP, SERIES</t>
  </si>
  <si>
    <t xml:space="preserve">RADIO PORTATIL MARCA KENWOOD MOD. TK 2102GK DE 16 CANALES CON CARGADOR RAPIDO, ANTENA, BATERIA,KNB-15A Y CLIP, SERIES </t>
  </si>
  <si>
    <t>RADIO PORTATIL MARCA KENWOOD MOD. TK 2102GK DE 16 CANALES CON CARGADOR RAPIDO, ANTENA, BATERIA,KNB-15A Y CLIP, SERIES</t>
  </si>
  <si>
    <t>MATERIAL</t>
  </si>
  <si>
    <t>RADIO PORTATIL MARCA VERTEX, MODELO VX 160, EN UHF INCLUYE CARGADOR ESTÁNDAR, PROGRAMACION ALINEACION A LA FREUENCIA, # DE SERIE 2F103445, 2F103473</t>
  </si>
  <si>
    <t>RADIO MOVIL UN VHF, MARCA MOTOROLA, MODELO SM-50, INCLUYE ANTENA, CABLE CONECTORES INSTALACION, NUMERO DE SERIE 682YDL0270</t>
  </si>
  <si>
    <t>PZA CD-ROM BENQ 56X BULK</t>
  </si>
  <si>
    <t>MATERIAL(REFACCIONES PATRULLAS)</t>
  </si>
  <si>
    <t>COMPUTADORA ALASKA CELERON 2.4GHZ/256MB/40GB INCLUYE TECLADO Y MOUSE, 1 PZA CD ROM 56X ARTEC 1 PZA MONITOR ACER15", 1 PZA BOCINAS ALASKA SPK CP-2000,1 PZA CABLE GRIS USB A/B 101123</t>
  </si>
  <si>
    <t>COMPUTADORA ALASKA CON MOTHERBOARD SOYO SYP4VGMV10M CON MODEM, POCESADOR CELERON 2.4 GHZ, MEMORIA APACER 128 MB DDR PC-2100, DISCO DURO MAXTOR 40GB 7200RPM CD-ROM AOPEN 56X, FLOPY SONY 1.4 MB 3.5, MONITOR AOC 15" GRAY SERIE Nº K4CS43A607701, BOCINAS ALASKA SPK CP-2000, BUNDLE TECLADO Y MOUSE SCORPIUS</t>
  </si>
  <si>
    <t>FINIQUITO COMPRA CENTRAL TELEFONICA CON 10 LINEAS</t>
  </si>
  <si>
    <t>REINTEGRO AL PRESTAMO CENTRAL TELEFONICA CON 10 LINEAS</t>
  </si>
  <si>
    <t>RADIO PORTATIL MARCA VERTEX EN UHF DE 16 CANALES, CARGADOR STD., CLIP, ANTENA Y BATERIA, SERIE: 2D231999 (SER. PRIM.)</t>
  </si>
  <si>
    <t>TELEFONO PANASONIC UNILINEA KX-TS6 (380), INSTALACION DE TEL. (300), REVISION DEL PROGRAMA DEL CONMUTADOR (500) TOTAL (1180+177 IVA=1357)</t>
  </si>
  <si>
    <t>RADIO PORTATIL Y CARGADOR</t>
  </si>
  <si>
    <t>BATERIA PARA RADIO PORTATIL, MARCA KENWOOD</t>
  </si>
  <si>
    <t>RADIO  KENWOOD MODELO VX5R USO RUDO TRIPLE BANDA, INCLUYE:ANTENA, BATERIA, FNB58L1, CLIP PARA CINTO Y CARGADOR NC72B, SERIE:OL480700</t>
  </si>
  <si>
    <t>TRANSMISOR DE TELEVISION MARCA ELECTRONICA, MODELO APACHE 2000 DE 10 WATTS DE POTENCIA EN CANAL 7 CON SERIE:1880; JUEGO DE ANTENAS OMNIDIRECCIONALES DE TRES ELEMENTOS CON ARNES EN CANAL 7; ROLLO DE 25 M DE CABLE BELDEN CON CONECTORES RFU-500</t>
  </si>
  <si>
    <t>SISTEMAS Y ENLACES DE COMUNICACIÓN S.A DE C. V PAGO POR CONCEPTO DE ADQUISICIÓN DE PAQ. 4 CAMARAS TURBO CON DVR,MCA. EPCOM MOD.TURBO74 BOBINA DE CABLE, DISCO DURO SATA 2TB, MODEM INALAMBRICO PL Y MANO DE OBRA POR INSTALACION Y PROGRAMACION DE LAS MISMAS, EN EL DEPARTAMENTO DE SEGURIDAD PUBLICA</t>
  </si>
  <si>
    <t>OFFICE DEPOT DE MEXICO S.A DE C.V PAGO POR LA COMPRA DE RELOJ CHECADOR PARA EL AYUNTAMIENTO</t>
  </si>
  <si>
    <t xml:space="preserve">CAMARA FOTOGRAFICA CANON </t>
  </si>
  <si>
    <t>CAMARA FOTOGRAFICA LUMIX</t>
  </si>
  <si>
    <t>CAMARA FOTOGRAFICA MIKON</t>
  </si>
  <si>
    <t>9H-1AV77.14L - VIDEOPROYECTOR BENQ, SVGA 3000 LUMENES, HDMI, COLOR NEGRO.</t>
  </si>
  <si>
    <t>VENTILADOR CON PEDESTAL.</t>
  </si>
  <si>
    <t>CAMARA CANON POWERSHOT A2500</t>
  </si>
  <si>
    <t>REPOSICION DEL FONDO REVOLVENTE DEL DEPARTAMENTO DEL DIF MUNICIPAL.</t>
  </si>
  <si>
    <t>MOTOSIERRA</t>
  </si>
  <si>
    <t>MAQUINA PODADORA, MOTOR A, GASOLINA " TRUPER"</t>
  </si>
  <si>
    <t>COMPRA DE MATERIALES</t>
  </si>
  <si>
    <t>COMPRESOR DE 13 GALONES</t>
  </si>
  <si>
    <t>MOTOSIERRA 45CC EN 20"  TRUPER</t>
  </si>
  <si>
    <t>HERRAMIENTAS DIVERSAS PARA MENTENIMIENTO DE REDES DE AGUA POTABLE</t>
  </si>
  <si>
    <t>GRATIFICACION POR ADQUISICION DE DESBROZADORA MARCA HOMELITE, IDENTIFICACION UT26760, SERIE:M83560397</t>
  </si>
  <si>
    <t>5 CABOS PARA TALACHE, 3 TALACHES, 1 CARRETILLA</t>
  </si>
  <si>
    <t>2 CARRETILLA CAR-MEX CT50OR LLANTA NEUMATICA 5 PIES; 1 TALADRO DEWALT DW-235 1/2" (SER. PRIM.)</t>
  </si>
  <si>
    <t>LLAVE CRUZ SURTEK 18" 76510, PINZA GRIPWELL MECANICA 6", JUEGO DE DESARMADORES STANLEY (4 PZAS) #64454, GATO BOTELLA TAMER 2000 3 TON</t>
  </si>
  <si>
    <t>10 M CABLE PORTAELECTRODO No 2, PINZAS DE TIERRA 300 AMP., PORTA ELECTRODO 250 AMP., 2 TERMINALES PARA CABLE, 2 KG ELECTRODO 3 1/8 Y 3/32 (SER. PRIM.)</t>
  </si>
  <si>
    <t>METROS DE CABLE PORTA ELECTRODO N:2</t>
  </si>
  <si>
    <t>PINZA DE TIERRA 300 AMP</t>
  </si>
  <si>
    <t>PORTA ELECTRODO 250 AMP</t>
  </si>
  <si>
    <t>TERMINAL P/CABLE</t>
  </si>
  <si>
    <t>ELECTRODO 6013 "/8</t>
  </si>
  <si>
    <t>ELECTRODO 6013 3/32</t>
  </si>
  <si>
    <t>PLACA VIBRATORIA MARCA FUJI CON MOTOR ROBIN EY 20, Nª DE SERIE 6098934</t>
  </si>
  <si>
    <t>CORTADORA DE CONCRETO MARCA FUJI CON MOTOR HONDA GX 390 DE 13 HP, Nº DE SERIE C-CAA-3618345</t>
  </si>
  <si>
    <t>DISCO DE DIAMANTE DE 14" MX</t>
  </si>
  <si>
    <t>SOLDADORA ELECTRICA NACIONAL 225 AMPS. ALUMINIO CON RUEDAS, CARETA PRONOSA SOLDADOR FIBRA VIDRIO No 122 (SER. PRIM.)</t>
  </si>
  <si>
    <t>PINZA UNIVERSAL ELECTRICISTA 9", PERICA AJUSTABLE 12" PAVONADA, STILLSON 12" HIERRO, DESARMADOR BARRA REDONDA 3/8 POR 8",BARRA CUADRADA 3/8 POR 12", NAVAJA STANLEY RETRACTIL 5 1/2" (SER. PRIM.)</t>
  </si>
  <si>
    <t>ESCALERA DE TIJERA DE 3M DE ALTO, 9 ESCALONES DOBLES, CUPRUM</t>
  </si>
  <si>
    <t>1 TIJERA SURTEK PODAR DOS MANOS 20", 20 SEGUETA BIMETALICA 18 DIENTES ·4601-12.18 (SER. PRIM.)</t>
  </si>
  <si>
    <t>CARRETILLA CAR-MEX CT50R LLANTA NEUMATICA 5 PIES</t>
  </si>
  <si>
    <t>2 CUCHARAS BELLOTA ALBAÑIL 9", TANQUE DE GAS 20 KG ALSA, QUEMADOR 3" AZUL, MANGUERA GAS METALICA RUGO 5/16 X 3 M, 1 REGULADOR, CINTA TOOLCRAFT 1/2 X 50 M CRUCETA,FIBRA VIDRIO (BACHEO)</t>
  </si>
  <si>
    <t>PODADORA EVANS P20MG0400BP 4 HP 20"</t>
  </si>
  <si>
    <t xml:space="preserve">MOTOSIERRA POULAN WOODSMAN 40 CC 18" </t>
  </si>
  <si>
    <t>TANQUE GAS BUTANO 30 KG. ALSA (CREE-ASILO)</t>
  </si>
  <si>
    <t>ESCALERA FIBRA DE VIDRIO EXTENSION DE 10.50 M MARCA CUPRUM (SER. PRIM.)</t>
  </si>
  <si>
    <t>DM-6110 FUMIGADORA 58.2CC</t>
  </si>
  <si>
    <t>CLORADOR DE GAS</t>
  </si>
  <si>
    <t>1 PERTIGA TELESCOPICA 9.20 M</t>
  </si>
  <si>
    <t>CLORADORES PARA LOS POZOS DE SIMAS</t>
  </si>
  <si>
    <t>ADQUISICION DE BOMBA SUMERGIBLE POZO SIMAS GENERAL CEPEDA,.</t>
  </si>
  <si>
    <t>RECLASIFICACION DE LA POLIZA NO. 2797 POR ERROR EN LA CLASIFICACION DEL GASTO</t>
  </si>
  <si>
    <t>1 HORNO DE GAVETA 6 CHAROLAS PARA PAN, 12 CHAROLAS DE ALUMINIO 45X65 IDEAL, 1 BASCULA NUEVO LEON F-5 10 KG CON CUCHARON</t>
  </si>
  <si>
    <t>HORNO DE GAVETA, 6 CHAROLAS PARA PAN</t>
  </si>
  <si>
    <t>CHAROLA DE ALUMINIO 45X65</t>
  </si>
  <si>
    <t>BASCULA, NUEVO LEON F-5 10 KG CON CUCHARON</t>
  </si>
  <si>
    <t>MESA LISA DE 210-70-90</t>
  </si>
  <si>
    <t>CORRECION DE EGRESOS DE LA CTA 3503 A LA 5202 POR MAL CLASIFICADO DEL GASTO</t>
  </si>
  <si>
    <t>6 CHALECOS ANTIBALAS TIPO TACTICO MARCA PMT</t>
  </si>
  <si>
    <t>CHALECOS ANTIBALAS TIPO TACTICO, MARCA: P.M.T., MODELO: PMT-PA-III-A, NIVEL DE PROTECCION: III-A, CERTIFICACION DEL N.I.J. STD 0101.04</t>
  </si>
  <si>
    <t>4 CHALECOS ANTIBALAS TIPO TACTICO MARCA PMT</t>
  </si>
  <si>
    <t>COMPUTADORA</t>
  </si>
  <si>
    <t>2 TORRETAS MARCA CODE 3 CON 4 GIRATORIOS Y DOS ESPEJOS Y 2 SIRENAS ELECTRONICA MARCA CODE 3 CON TODOS LOS SONIDOS OFICIALES.  PARA UNIDADES NISSAN Y DODGE 2003</t>
  </si>
  <si>
    <t>TORRETA MARCA CODEL 3 CON 4 GIRATORIOS Y 2 ESPEJOS</t>
  </si>
  <si>
    <t>SIRENA ELECTRONICA MARCA CODEL 3 CON TODOS LOS SONIDOS OFICIALES</t>
  </si>
  <si>
    <t>4 BICICLETAS RODADA 26 TURBO Y 4 CASCOS CICLISTA</t>
  </si>
  <si>
    <t xml:space="preserve">2 BICICLETAS R-26 TURBO EKLIPSE 24 VEL., 2 PARES DE GUANTELETA CICLISTA PROF LICRA/PIEL, 2 CASCOS CAT EYE MOD 501 </t>
  </si>
  <si>
    <t>MOTOR SUMERGIBLE NUEVO FRANKLIN DE 3 HP 440 VOLTS, 3" DIAM., 60 HZ (PARQUE BEIS-BOL)</t>
  </si>
  <si>
    <r>
      <t xml:space="preserve">VEHICULO NISSAN CHASIS LARGO, </t>
    </r>
    <r>
      <rPr>
        <b/>
        <sz val="9"/>
        <rFont val="Arial"/>
        <family val="2"/>
      </rPr>
      <t>SERIE:3N6CD15543K11405</t>
    </r>
  </si>
  <si>
    <r>
      <t xml:space="preserve">PICK UP NISSAN 2003, </t>
    </r>
    <r>
      <rPr>
        <b/>
        <sz val="9"/>
        <rFont val="Arial"/>
        <family val="2"/>
      </rPr>
      <t>MOTOR KA24-144104A; SERIE 3N6CD12X3K044250</t>
    </r>
  </si>
  <si>
    <r>
      <t xml:space="preserve">RADIO PORTATIL MARCA VEREX VX-160 DE 16 CANALES </t>
    </r>
    <r>
      <rPr>
        <b/>
        <sz val="9"/>
        <rFont val="Arial"/>
        <family val="2"/>
      </rPr>
      <t>SERIE:20200433</t>
    </r>
  </si>
  <si>
    <r>
      <t>2</t>
    </r>
    <r>
      <rPr>
        <sz val="9"/>
        <rFont val="Arial"/>
        <family val="2"/>
      </rPr>
      <t xml:space="preserve"> RADIO PORTATIL MARCA VERTEX MODELO VX 160 EN UHF INCLUYE CARGADOR ESTÁNDAR, PROGRAMACION ALINEACION A LA FRECUENCIA Nº DE </t>
    </r>
    <r>
      <rPr>
        <b/>
        <sz val="9"/>
        <rFont val="Arial"/>
        <family val="2"/>
      </rPr>
      <t>SERIE 2F103445</t>
    </r>
    <r>
      <rPr>
        <sz val="9"/>
        <rFont val="Arial"/>
        <family val="2"/>
      </rPr>
      <t xml:space="preserve">, 2F103473, </t>
    </r>
    <r>
      <rPr>
        <b/>
        <sz val="9"/>
        <rFont val="Arial"/>
        <family val="2"/>
      </rPr>
      <t>1</t>
    </r>
    <r>
      <rPr>
        <sz val="9"/>
        <rFont val="Arial"/>
        <family val="2"/>
      </rPr>
      <t xml:space="preserve"> RADIO MOVIL UN VHF MARCA MOTOROLA MODELO SM-50 INCLUYE ANTENA, CABLE CONCTORES E INSTALACION Nº DE </t>
    </r>
    <r>
      <rPr>
        <b/>
        <sz val="9"/>
        <rFont val="Arial"/>
        <family val="2"/>
      </rPr>
      <t>SERIE 682YDL0270</t>
    </r>
    <r>
      <rPr>
        <sz val="9"/>
        <rFont val="Arial"/>
        <family val="2"/>
      </rPr>
      <t xml:space="preserve"> </t>
    </r>
  </si>
  <si>
    <r>
      <t xml:space="preserve">PLACA VIBRATORIA MARCA FUGI CON MOTOR ROBIN EY20 </t>
    </r>
    <r>
      <rPr>
        <b/>
        <sz val="9"/>
        <rFont val="Arial"/>
        <family val="2"/>
      </rPr>
      <t>SERIE:6098934</t>
    </r>
    <r>
      <rPr>
        <sz val="9"/>
        <rFont val="Arial"/>
        <family val="2"/>
      </rPr>
      <t xml:space="preserve">, CORTADORA CONCRETO MARCA FUGI CON MOTOR ONDA GX 390 DE 13 HP </t>
    </r>
    <r>
      <rPr>
        <b/>
        <sz val="9"/>
        <rFont val="Arial"/>
        <family val="2"/>
      </rPr>
      <t>SERIE:GCAA-3618345</t>
    </r>
    <r>
      <rPr>
        <sz val="9"/>
        <rFont val="Arial"/>
        <family val="2"/>
      </rPr>
      <t>, DISCO DE DIAMANTE DE 14" MK (SER. PRIM.)</t>
    </r>
  </si>
  <si>
    <r>
      <t xml:space="preserve">CLORADOR: MARCA WALLACE &amp; TIERNAN, MODELO S10K, </t>
    </r>
    <r>
      <rPr>
        <sz val="9"/>
        <rFont val="Arial"/>
        <family val="2"/>
      </rPr>
      <t xml:space="preserve">SERIE No 00-0514 Y 00-0539 </t>
    </r>
  </si>
  <si>
    <t>MOBILIARIO</t>
  </si>
  <si>
    <t>EQUIPO DE ADMINISTRACION</t>
  </si>
  <si>
    <t>EQUIPO DE COMPUTO Y DE TECNOLOGIAS DE LA INFORMACION</t>
  </si>
  <si>
    <t>AUTOMOVILES Y CAMIONES</t>
  </si>
  <si>
    <t>EQUIPO DE COMUNICACIÓN Y TELECOMUNICACION</t>
  </si>
  <si>
    <t>OTROS MOBILIARIOS Y EQUIPOS DE ADMINISTRACION.</t>
  </si>
  <si>
    <t>HERRAMIENTAS Y MAQUINAS-HERRAMIENTA</t>
  </si>
  <si>
    <t>MAQUINARIA Y EQUIPO INDUSTRIAL</t>
  </si>
  <si>
    <t>MAQUINARIA Y EQUIPO AGROPECUARIO</t>
  </si>
  <si>
    <t>EQUIPO DE DEFENSA Y SEGURIDAD</t>
  </si>
  <si>
    <t>S/N</t>
  </si>
  <si>
    <t>sin encuadre</t>
  </si>
  <si>
    <t>C. RODOLFO ZAMORA RODRIGUEZ</t>
  </si>
  <si>
    <t>LIC. GLENDA ALEJANDRA ALEMAN CUEVAS</t>
  </si>
  <si>
    <t>LIC. MAYRA VERONICA RAMOS RODRIGUEZ</t>
  </si>
  <si>
    <t>C. IMELDA MARINES HERNANDEZ</t>
  </si>
  <si>
    <t xml:space="preserve">                     C. RODOLFO ZAMORA RODRIGUEZ</t>
  </si>
  <si>
    <t xml:space="preserve">                        ________________________________________</t>
  </si>
  <si>
    <t xml:space="preserve">                       __________________________________________</t>
  </si>
  <si>
    <t>___________________________________</t>
  </si>
  <si>
    <t xml:space="preserve"> C. RODOLFO ZAMORA RODRIGUEZ</t>
  </si>
  <si>
    <t>_______________________________________________</t>
  </si>
  <si>
    <t>C. RODOLFO ZAMORA RODRIGUEZ                                                       LIC. GLENDA ALEJANDRA ALEMAN CUEVAS</t>
  </si>
  <si>
    <t xml:space="preserve">                         __________________________________________                   </t>
  </si>
  <si>
    <t xml:space="preserve">                          __________________________________                                    ____________________________________</t>
  </si>
  <si>
    <t xml:space="preserve">                          C. RODOLFO ZAMORA RODRIGUEZ                                              LIC. GLENDA ALEJANDRA ALEMAN CUEVAS</t>
  </si>
  <si>
    <t>______________________________________________</t>
  </si>
  <si>
    <t>_____________________________________________</t>
  </si>
  <si>
    <t xml:space="preserve">                   ______________________________________________</t>
  </si>
  <si>
    <t xml:space="preserve">                    _____________________________________________</t>
  </si>
  <si>
    <t xml:space="preserve">                                                                                  C. IMELDA MARINES HERNANDEZ</t>
  </si>
  <si>
    <t xml:space="preserve">                                                                                                           _________________________________________</t>
  </si>
  <si>
    <t xml:space="preserve">                                                             C. IMELDA MARINES HERNANDEZ</t>
  </si>
  <si>
    <t xml:space="preserve">                                                  ______________________________________</t>
  </si>
  <si>
    <t xml:space="preserve">         C. RODOLFO ZAMORA RODRIGUEZ                         LIC. GLENDA ALEJANDRA ALEMAN CUEVAS</t>
  </si>
  <si>
    <t xml:space="preserve">      __________________________________                 ______________________________________</t>
  </si>
  <si>
    <t xml:space="preserve">       _________________________________                 _______________________________________</t>
  </si>
  <si>
    <t xml:space="preserve">            C. RODOLFO ZAMORA RODRIGUEZ                         LIC. GLENDA ALEJANDRA ALEMAN CUEVAS</t>
  </si>
  <si>
    <t xml:space="preserve">        C. IMELDA MARINES HERNANDEZ</t>
  </si>
  <si>
    <t>______________________________</t>
  </si>
  <si>
    <t xml:space="preserve">            _________________________________</t>
  </si>
  <si>
    <t>_____________________________</t>
  </si>
  <si>
    <t xml:space="preserve">            __________________________________</t>
  </si>
  <si>
    <t xml:space="preserve">    _________________________</t>
  </si>
  <si>
    <t xml:space="preserve">              ________________________________________                              __________________________________________________</t>
  </si>
  <si>
    <t xml:space="preserve">            _________________________________________                               _________________________________________________</t>
  </si>
  <si>
    <t xml:space="preserve">                        C. RODOLFO ZAMORA RODRIGUEZ                                                                      LIC. GLENDA ALEJANDRA ALEMAN CUEVAS</t>
  </si>
  <si>
    <t xml:space="preserve">                         C. IMELDA MARINES HERNANDEZ</t>
  </si>
  <si>
    <t xml:space="preserve">                 _____________________________________</t>
  </si>
  <si>
    <t xml:space="preserve">                        C. RODOLFO ZAMORA RODRIGUEZ                                                                                                                         LIC. GLENDA ALEJANDRA ALEMAN CUEVAS</t>
  </si>
  <si>
    <t>_________________________________________________________</t>
  </si>
  <si>
    <t>___________________________________________________</t>
  </si>
  <si>
    <t xml:space="preserve">                        C. RODOLFO ZAMORA RODRIGUEZ                                                                                                                   LIC. GLENDA ALEJANDRA ALEMAN CUEVAS</t>
  </si>
  <si>
    <t>__________________________________________________</t>
  </si>
  <si>
    <t>__________________________________________________________</t>
  </si>
  <si>
    <t xml:space="preserve">                                                                    C. IMELDA MARINES HERNANDEZ</t>
  </si>
  <si>
    <t xml:space="preserve">                                                                  C. RODOLFO ZAMORA RODRIGUEZ                                                                                                                   LIC. GLENDA ALEJANDRA ALEMAN CUEVAS</t>
  </si>
  <si>
    <t xml:space="preserve">                                          C. RODOLFO ZAMORA RODRIGUEZ                                                                               LIC. GLENDA ALEJANDRA ALEMAN CUEVAS</t>
  </si>
  <si>
    <t xml:space="preserve">                                       C. IMELDA MARINES HERNANDEZ</t>
  </si>
  <si>
    <t xml:space="preserve">                                                C. RODOLFO ZAMORA RODRIGUEZ                                                                                                                   LIC. GLENDA ALEJANDRA ALEMAN CUEVAS</t>
  </si>
  <si>
    <t xml:space="preserve">                                                    C. IMELDA MARINES HERNANDEZ</t>
  </si>
  <si>
    <t>_______________________________________                  ________________________________________</t>
  </si>
  <si>
    <t>______________________________________                    _________________________________________</t>
  </si>
  <si>
    <t xml:space="preserve">          C. RODOLFO ZAMORA RODRIGUEZ                                         LIC. GLENDA ALEJANDRA ALEMAN CUEVAS</t>
  </si>
  <si>
    <t>____________________________________________</t>
  </si>
  <si>
    <t xml:space="preserve">                                                                             C. RODOLFO ZAMORA RODRIGUEZ                                                                                                                           LIC. GLENDA ALEJANDRA ALEMAN CUEVAS</t>
  </si>
  <si>
    <t xml:space="preserve">                                                                                       C. IMELDA MARINES HERNANDEZ</t>
  </si>
  <si>
    <t xml:space="preserve">                                C. RODOLFO ZAMORA RODRIGUEZ                                                                                     LIC. GLENDA ALEJANDRA ALEMAN CUEVAS</t>
  </si>
  <si>
    <t xml:space="preserve">          _______________________________________________</t>
  </si>
  <si>
    <t xml:space="preserve">                                C. IMELDA MARINES HERNANDEZ</t>
  </si>
  <si>
    <t>TERRENOS</t>
  </si>
  <si>
    <t>EDIFICIOS</t>
  </si>
  <si>
    <t>COMPUTADORA DESKTOP HP ALO 18-5201LA</t>
  </si>
  <si>
    <t>IMPRESORA MULTIFUNCIONAL</t>
  </si>
  <si>
    <t>IMPRESORA HP LASER JET</t>
  </si>
  <si>
    <t>COMPUTADORA HP  ALLINONE</t>
  </si>
  <si>
    <t xml:space="preserve">    Flujos Netos de Efectivo por Actividades de Inversion</t>
  </si>
  <si>
    <t xml:space="preserve">      Endeudamiento neto</t>
  </si>
  <si>
    <t xml:space="preserve">      Externo</t>
  </si>
  <si>
    <t xml:space="preserve">  APLICACIÓN </t>
  </si>
  <si>
    <t xml:space="preserve">     Servicios de la deuda</t>
  </si>
  <si>
    <t xml:space="preserve">      Interno</t>
  </si>
  <si>
    <t xml:space="preserve">Incremento / Disminución Neta en el Efectivo y Equivalentes </t>
  </si>
  <si>
    <t>TODOS JUNTOS POR LOS ABUELITOS</t>
  </si>
  <si>
    <t xml:space="preserve">Otros Ingresos y Beneficios Varios </t>
  </si>
  <si>
    <t>INSTITUCION FINANCIERA</t>
  </si>
  <si>
    <t>FONDO</t>
  </si>
  <si>
    <t>_____________________________________          _____________________________________</t>
  </si>
  <si>
    <t xml:space="preserve">        C. RODOLFO ZAMORA RODRIGUEZ                          LIC. GLENDA ALEJANDRA ALEMAN CUEVAS</t>
  </si>
  <si>
    <t>________________________________        _________________________________</t>
  </si>
  <si>
    <t>____________________________________________________________</t>
  </si>
  <si>
    <t>Estado Analítico de Ingresos (Fuente de Financiamiento)</t>
  </si>
  <si>
    <t>SECRETARIA DEL AYUNTAMIENTO</t>
  </si>
  <si>
    <t>Clasificación por Objeto del Gasto (Capítulo y Concepto)</t>
  </si>
  <si>
    <t>CUERPO EDILICIO</t>
  </si>
  <si>
    <t>Ingresos de la Gestión (Nota II. EA-1)</t>
  </si>
  <si>
    <t>Participaciones, Aportaciones, Transferencias, Asignaciones, Subsidios y Otras Ayudas (Nota II. EA-2)</t>
  </si>
  <si>
    <r>
      <t xml:space="preserve">Transferencia, Asignaciones, Subsidios y Otras  ayudas </t>
    </r>
    <r>
      <rPr>
        <b/>
        <sz val="9"/>
        <rFont val="Arial"/>
        <family val="2"/>
      </rPr>
      <t xml:space="preserve"> (Nota II. EA-3)</t>
    </r>
  </si>
  <si>
    <t>Gastos de  Funcionamiento  (Nota II. EA-4)</t>
  </si>
  <si>
    <r>
      <t xml:space="preserve">Efectivo y Equivalentes </t>
    </r>
    <r>
      <rPr>
        <b/>
        <sz val="9"/>
        <rFont val="Arial"/>
        <family val="2"/>
      </rPr>
      <t>(Nota I. ESF-1)</t>
    </r>
  </si>
  <si>
    <r>
      <t xml:space="preserve">Derechos a Recibir Bienes o Servicios </t>
    </r>
    <r>
      <rPr>
        <b/>
        <sz val="9"/>
        <rFont val="Arial"/>
        <family val="2"/>
      </rPr>
      <t>(Nota I. ESF-3)</t>
    </r>
  </si>
  <si>
    <r>
      <t xml:space="preserve">Inventarios </t>
    </r>
    <r>
      <rPr>
        <b/>
        <sz val="9"/>
        <rFont val="Arial"/>
        <family val="2"/>
      </rPr>
      <t xml:space="preserve">(Nota I. ESF-4) </t>
    </r>
  </si>
  <si>
    <r>
      <t xml:space="preserve">Almacenes </t>
    </r>
    <r>
      <rPr>
        <b/>
        <sz val="9"/>
        <rFont val="Arial"/>
        <family val="2"/>
      </rPr>
      <t xml:space="preserve">(Nota I. ESF-5) </t>
    </r>
  </si>
  <si>
    <r>
      <t>Inversiones Financieras a Corto Plazo</t>
    </r>
    <r>
      <rPr>
        <b/>
        <sz val="9"/>
        <rFont val="Arial"/>
        <family val="2"/>
      </rPr>
      <t xml:space="preserve"> (Nota I. ESF-6), (Nota I. ESF-7) </t>
    </r>
  </si>
  <si>
    <r>
      <t xml:space="preserve">Fideiconisos, Mandatos y Analogos </t>
    </r>
    <r>
      <rPr>
        <b/>
        <sz val="9"/>
        <rFont val="Arial"/>
        <family val="2"/>
      </rPr>
      <t>(Nota I. ESF-6)</t>
    </r>
    <r>
      <rPr>
        <sz val="9"/>
        <rFont val="Arial"/>
        <family val="2"/>
      </rPr>
      <t xml:space="preserve"> </t>
    </r>
  </si>
  <si>
    <r>
      <t xml:space="preserve">Participaciones y Aportaciones de Capital </t>
    </r>
    <r>
      <rPr>
        <b/>
        <sz val="9"/>
        <rFont val="Arial"/>
        <family val="2"/>
      </rPr>
      <t xml:space="preserve">(Nota I. ESF-7) </t>
    </r>
  </si>
  <si>
    <r>
      <t>Derechos a Recibir Efectivo o Equivalentes</t>
    </r>
    <r>
      <rPr>
        <b/>
        <sz val="9"/>
        <rFont val="Arial"/>
        <family val="2"/>
      </rPr>
      <t xml:space="preserve"> (Nota I. ESF-2)</t>
    </r>
  </si>
  <si>
    <r>
      <t xml:space="preserve">Bienes Inmuebles, Infraestructura y Construcciones en Proceso </t>
    </r>
    <r>
      <rPr>
        <b/>
        <sz val="9"/>
        <rFont val="Arial"/>
        <family val="2"/>
      </rPr>
      <t>(Nota I. ESF-8)</t>
    </r>
  </si>
  <si>
    <r>
      <t>Activos Intangibles</t>
    </r>
    <r>
      <rPr>
        <b/>
        <sz val="9"/>
        <rFont val="Arial"/>
        <family val="2"/>
      </rPr>
      <t xml:space="preserve"> (Nota I. ESF-9)</t>
    </r>
  </si>
  <si>
    <r>
      <t>Bienes Muebles</t>
    </r>
    <r>
      <rPr>
        <b/>
        <sz val="9"/>
        <rFont val="Arial"/>
        <family val="2"/>
      </rPr>
      <t xml:space="preserve"> (Nota I. ESF-8)</t>
    </r>
  </si>
  <si>
    <r>
      <t xml:space="preserve">Activos Diferidos </t>
    </r>
    <r>
      <rPr>
        <b/>
        <sz val="9"/>
        <rFont val="Arial"/>
        <family val="2"/>
      </rPr>
      <t xml:space="preserve"> (Nota I. ESF-9)</t>
    </r>
  </si>
  <si>
    <r>
      <t>Estimación por Pérdida o Deterioro de Activos no Circulantes</t>
    </r>
    <r>
      <rPr>
        <b/>
        <sz val="9"/>
        <rFont val="Arial"/>
        <family val="2"/>
      </rPr>
      <t xml:space="preserve">  (Nota I. ESF-10)</t>
    </r>
  </si>
  <si>
    <r>
      <t>Otros Activos no Circulantes</t>
    </r>
    <r>
      <rPr>
        <b/>
        <sz val="9"/>
        <rFont val="Arial"/>
        <family val="2"/>
      </rPr>
      <t xml:space="preserve"> (Nota I. ESF-11)</t>
    </r>
  </si>
  <si>
    <r>
      <t>Cuentas por Pagar a Corto Plazo</t>
    </r>
    <r>
      <rPr>
        <b/>
        <sz val="9"/>
        <rFont val="Arial"/>
        <family val="2"/>
      </rPr>
      <t xml:space="preserve"> (Nota I. ESF-12), (Nota I. ESF-12)</t>
    </r>
  </si>
  <si>
    <t>Descripción del Bien mueble</t>
  </si>
  <si>
    <t>Nota de Gestión Administrativa 17</t>
  </si>
  <si>
    <r>
      <t>N</t>
    </r>
    <r>
      <rPr>
        <b/>
        <sz val="9"/>
        <color theme="1"/>
        <rFont val="Arial"/>
        <family val="2"/>
      </rPr>
      <t>ota de Gestión Administrativa 17</t>
    </r>
  </si>
  <si>
    <t>________________________________________________</t>
  </si>
  <si>
    <t xml:space="preserve">Variaciones de la Hacienda Pública/Patrimonio Neto del Ejercicio </t>
  </si>
  <si>
    <r>
      <t xml:space="preserve">     Bienes Muebles  </t>
    </r>
    <r>
      <rPr>
        <b/>
        <sz val="9"/>
        <color theme="1"/>
        <rFont val="Arial"/>
        <family val="2"/>
      </rPr>
      <t>(Nota IV. EFE-2)</t>
    </r>
  </si>
  <si>
    <t xml:space="preserve">                              _______________________________________________</t>
  </si>
  <si>
    <t xml:space="preserve">Estado de Variación en la Hacienda Pública </t>
  </si>
  <si>
    <t>Estado Analítico de Ingresos (Clasificación Rubro de Ingresos)</t>
  </si>
  <si>
    <t xml:space="preserve">                                                                  C. RODOLFO ZAMORA RODRIGUEZ                                                                                                    LIC. GLENDA ALEJANDRA ALEMAN CUEVAS</t>
  </si>
  <si>
    <t>Relacion de Pasivos Contingentes</t>
  </si>
  <si>
    <t xml:space="preserve">Identificación del Tipto de Obligación </t>
  </si>
  <si>
    <t>Fecha de vencimiento de la obligacion</t>
  </si>
  <si>
    <t>Importe de la obligacion</t>
  </si>
  <si>
    <t>Fecha de inicio de la obligación</t>
  </si>
  <si>
    <t xml:space="preserve"> Relación de Bienes Inmuebles</t>
  </si>
  <si>
    <t>Estado Analítico de Ingresos</t>
  </si>
  <si>
    <t xml:space="preserve"> Fuente de Financiamiento</t>
  </si>
  <si>
    <t xml:space="preserve">Rectificaciones de Resultados de Ejercicios Anteriores </t>
  </si>
  <si>
    <r>
      <t xml:space="preserve">Patrimonio Neto Inicial Ajustado del Ejercicio </t>
    </r>
    <r>
      <rPr>
        <b/>
        <sz val="10"/>
        <color theme="1"/>
        <rFont val="Arial"/>
        <family val="2"/>
      </rPr>
      <t>(Nota III. EVHP-1)</t>
    </r>
  </si>
  <si>
    <r>
      <t xml:space="preserve">Variaciones Hacienda Pública/Patrimonio Neto del Ejercicio 2015 </t>
    </r>
    <r>
      <rPr>
        <b/>
        <sz val="10"/>
        <color theme="1"/>
        <rFont val="Arial"/>
        <family val="2"/>
      </rPr>
      <t>(Nota III. EVHP-2)</t>
    </r>
  </si>
  <si>
    <t xml:space="preserve"> Clasificación Económica</t>
  </si>
  <si>
    <t>FONDO GENERAL DE PARTICIPACIONES</t>
  </si>
  <si>
    <t>Infraestructura</t>
  </si>
  <si>
    <t>AVANCE DE GESTION FINANCIERA</t>
  </si>
  <si>
    <t>Ejercicio 2016</t>
  </si>
  <si>
    <t>Sin desdcripción</t>
  </si>
  <si>
    <t>MUNICIPIO DE GENERAL CEPEDA, COAHUILA.</t>
  </si>
  <si>
    <t>Dependencia</t>
  </si>
  <si>
    <t>Subprograma</t>
  </si>
  <si>
    <t>PROGRAMA - 01 - PROTECCION Y  SEGURIDAD CIUDADANA</t>
  </si>
  <si>
    <t>05-01</t>
  </si>
  <si>
    <t>1</t>
  </si>
  <si>
    <t>2</t>
  </si>
  <si>
    <t xml:space="preserve">COMBATE A LA DELINCUENCIA Y DROGADICIÓN         </t>
  </si>
  <si>
    <t>3</t>
  </si>
  <si>
    <t>ASISTENCIA A LA SEGURIDAD Y PROTECCIÓN CIUDADANA</t>
  </si>
  <si>
    <t>TOTAL PROGRAMA</t>
  </si>
  <si>
    <t xml:space="preserve">PROGRAMA - 02 - DESARROLLO REGIONAL Y COMUNITARIO  </t>
  </si>
  <si>
    <t>13-01</t>
  </si>
  <si>
    <t>REHABILITACIÓN DE FACHADA DE MUROS EN VIVIENDA</t>
  </si>
  <si>
    <t>REHABILITACIÓN DE PINTURA DE MUROS EN VIVIENDA</t>
  </si>
  <si>
    <t>4</t>
  </si>
  <si>
    <t>5</t>
  </si>
  <si>
    <t>6</t>
  </si>
  <si>
    <t>7</t>
  </si>
  <si>
    <t>PROGRAMA - 03 - GOBIERNO REPRESENTATIVO Y FINANZAS SANAS.</t>
  </si>
  <si>
    <t>12-09</t>
  </si>
  <si>
    <t>DIFUSION DE LA TRANSPARENCIA</t>
  </si>
  <si>
    <t>14-01</t>
  </si>
  <si>
    <t>REGISTRO Y PLANEACIÓN FINANCIERA</t>
  </si>
  <si>
    <t>12-01</t>
  </si>
  <si>
    <t>LEGALIDAD, TRANSPARENCIA Y RENDICION DE CUENTAS</t>
  </si>
  <si>
    <t>12-02</t>
  </si>
  <si>
    <t>REPRESENTACION DE LOS INTERESES MUNICIPALES Y SUPERVISION DE LAS FINANZAS PUBLICAS</t>
  </si>
  <si>
    <t>03-01</t>
  </si>
  <si>
    <t>VIGILANCIA, FISCALIZACION, CONTROL Y EVALUACION DE LOS INGRESOS Y GASTOS, RECURSOS Y BIENES DE LA ADMINISTRACION MEDIANTE EL CUMPLIMIENTO DE RESPONSABILIDADES DE LOS SERVIDORES PUBLICOS</t>
  </si>
  <si>
    <t>PROGRAMA - 04 -SERVICIOS GENERALES MUNICIPALES Y PROMOCION DE VALORES</t>
  </si>
  <si>
    <t>09-01</t>
  </si>
  <si>
    <t>MANTENIEMIENTO DE VIALIDADES E INMUEBLES MUNICIPALES</t>
  </si>
  <si>
    <t>11-03</t>
  </si>
  <si>
    <t>11-04</t>
  </si>
  <si>
    <t>MANTENIMIENTO DE PARQUES Y JARDINES</t>
  </si>
  <si>
    <t>11-05</t>
  </si>
  <si>
    <t>MANTENIMIENTO DE ALUMBRADO PUBLICO</t>
  </si>
  <si>
    <t>11-09</t>
  </si>
  <si>
    <t>SERVICIO DE LIMPIEZA Y MANTENIMIENTO EN VIALIDADES, ESPACIOS PUBLICOS E INMUEBLES</t>
  </si>
  <si>
    <t>11-10</t>
  </si>
  <si>
    <t xml:space="preserve">ATENCION EFICIENTE Y EFICAZ AL CIUDADANO </t>
  </si>
  <si>
    <t>ACTIVACION DE LA JUVENTUD EN LA VIDA SOCIAL</t>
  </si>
  <si>
    <t>BIBLIOTECA</t>
  </si>
  <si>
    <t>12-03</t>
  </si>
  <si>
    <t>DIFUSION Y PROMOCION DE LA BIBLIOTECA Y DEL MSD</t>
  </si>
  <si>
    <t>ARCHIVO MUNICIPAL</t>
  </si>
  <si>
    <t>JUZGADO</t>
  </si>
  <si>
    <t>12-06</t>
  </si>
  <si>
    <t>ASESORATE JUDICAMENTE Y PARTICIPA EN LAS CAMPAÑAS, TALLERES Y PLATICAS DE TU COMUNIDAD Y EJIDO.</t>
  </si>
  <si>
    <t>EDUCACION, CULTURA Y DEPORTES</t>
  </si>
  <si>
    <t>12-07</t>
  </si>
  <si>
    <t>FORTALECIMIENTO DE LOS VALORES EN LA EDUCACION</t>
  </si>
  <si>
    <t>FOMENTO A LOS VALORES CULTURALES</t>
  </si>
  <si>
    <t>PROMOCION AL DESARROLLO SANO, INTEGRAL Y PLENO DE SUS CAPACIDADES</t>
  </si>
  <si>
    <t>12-10</t>
  </si>
  <si>
    <t>12-11</t>
  </si>
  <si>
    <t>FOMENTO TURISTICO Y PROMOCIÓN</t>
  </si>
  <si>
    <t>CATASTRO</t>
  </si>
  <si>
    <t>14-02</t>
  </si>
  <si>
    <t>PLAN DIRECTOR DE DESARROLLO URBANO</t>
  </si>
  <si>
    <t>SIMAS</t>
  </si>
  <si>
    <t>19-02</t>
  </si>
  <si>
    <t>CULTURA DEL AGUA.</t>
  </si>
  <si>
    <t>26-01</t>
  </si>
  <si>
    <t>TEMPORADA DE LLUVIAS Y HURACANES</t>
  </si>
  <si>
    <t>PLAN DE PREVENCIÓN DE ACCIDENTES</t>
  </si>
  <si>
    <t>PROGRAMA - 05 OBRAS DE INFRAESTRUCTURA PARA EL DESARROLLO REGIONAL Y COMUNITARIO</t>
  </si>
  <si>
    <t>04</t>
  </si>
  <si>
    <t>05</t>
  </si>
  <si>
    <t>OTRAS CONSTRUCCIONES DE INGENIERIA EN EL EJIDO</t>
  </si>
  <si>
    <t>03</t>
  </si>
  <si>
    <t>URBANIZACIÓN MUNICIPAL</t>
  </si>
  <si>
    <t>02</t>
  </si>
  <si>
    <t>REDES DE AGUA POTABLE</t>
  </si>
  <si>
    <t>PROGRAMA - 06 ASISTENCIA SOCIAL, ALIMENTACION Y NUTRICION.</t>
  </si>
  <si>
    <t>D.I.F. GENERAL CEPEDA, COAH.</t>
  </si>
  <si>
    <t>19-01</t>
  </si>
  <si>
    <t xml:space="preserve"> DESAYUNOS SALUDABLES VERTIENTES FRIOS Y CALIENTES</t>
  </si>
  <si>
    <t xml:space="preserve"> DESPENSAS SALUDABLES</t>
  </si>
  <si>
    <t xml:space="preserve"> ALIMENTACION Y ASISTENCIA A ADULTOS MAYORES</t>
  </si>
  <si>
    <t>01-01</t>
  </si>
  <si>
    <t>APOYO A PERSONAS DE BAJOS RECURSOS ECONOMICOS</t>
  </si>
  <si>
    <t>TOTAL PROGRAMAS PRESUPUESTALES</t>
  </si>
  <si>
    <t xml:space="preserve">SERVICIOS PRIMARIOS Y MANTENIMIENTO </t>
  </si>
  <si>
    <t>_____________________________________________________</t>
  </si>
  <si>
    <r>
      <t xml:space="preserve">Clave </t>
    </r>
    <r>
      <rPr>
        <b/>
        <sz val="10"/>
        <color theme="0"/>
        <rFont val="Calibri"/>
        <family val="2"/>
        <scheme val="minor"/>
      </rPr>
      <t>dependencia</t>
    </r>
  </si>
  <si>
    <r>
      <t xml:space="preserve">Clave </t>
    </r>
    <r>
      <rPr>
        <b/>
        <sz val="10"/>
        <color theme="0"/>
        <rFont val="Calibri"/>
        <family val="2"/>
        <scheme val="minor"/>
      </rPr>
      <t>subprograma</t>
    </r>
  </si>
  <si>
    <t>Indicadores de Resultados y Grado de Cumplimiento.</t>
  </si>
  <si>
    <t>Relación de Bienes Muebles e Intangibles.</t>
  </si>
  <si>
    <t>Efectivo y Equivalentes al Efectivo al final del Ejercicio (Nota IV. EFE-1), (Nota IV. EFE-3)</t>
  </si>
  <si>
    <t>CUENTA</t>
  </si>
  <si>
    <t>FONDO DE APORTACIONES PARA EL FORTALECIMIENTO MUNICIPAL- EJERCICIO 2016</t>
  </si>
  <si>
    <t>Relación de Cuentas Bancarias Productivas Especificas</t>
  </si>
  <si>
    <t xml:space="preserve">SCOTIABANK-INVERLAT </t>
  </si>
  <si>
    <t>FONDO DE APORTACIONES PARA LA INFRAESTRUCTURA SOCIAL MUNICIPAL-EJERCICIO 2016</t>
  </si>
  <si>
    <t>Relación de Conciliaciones Bancarias</t>
  </si>
  <si>
    <t>SCOTIABANK-INVERLAT</t>
  </si>
  <si>
    <t>AFIRME</t>
  </si>
  <si>
    <t xml:space="preserve">AFIRME </t>
  </si>
  <si>
    <r>
      <t>Participaciones y Aportaciones</t>
    </r>
    <r>
      <rPr>
        <b/>
        <sz val="9"/>
        <rFont val="Arial"/>
        <family val="2"/>
      </rPr>
      <t xml:space="preserve"> (Nota II. EA-2)</t>
    </r>
  </si>
  <si>
    <r>
      <t xml:space="preserve">Transferencia, Asignaciones, Subsidios y Otras  ayudas </t>
    </r>
    <r>
      <rPr>
        <b/>
        <sz val="9"/>
        <rFont val="Arial"/>
        <family val="2"/>
      </rPr>
      <t>(Nota II.EA-3)</t>
    </r>
  </si>
  <si>
    <t>Gastos de  Funcionamiento (Nota II.EA-4)</t>
  </si>
  <si>
    <t>Cambios en la Hacienda Pública/Patrimonio Neto del Ejercicio 2016</t>
  </si>
  <si>
    <t>Saldo Neto en la Hacienda Pública / Patrimonio 2016</t>
  </si>
  <si>
    <t>Estado de Actividades Acumulado</t>
  </si>
  <si>
    <t>Nota: El Municipio de General Cepeda, Coah, no realizo operaciones bursatiles durante el periodo presentado.</t>
  </si>
  <si>
    <t>Formula Indicador</t>
  </si>
  <si>
    <t>Eficiencia</t>
  </si>
  <si>
    <t>Eficacia</t>
  </si>
  <si>
    <t>Economia</t>
  </si>
  <si>
    <t>Balanza de Comprobacion</t>
  </si>
  <si>
    <t>CUENTA CONTABLE</t>
  </si>
  <si>
    <t>SALDO INICIAL</t>
  </si>
  <si>
    <t>CARGOS</t>
  </si>
  <si>
    <t>ABONOS</t>
  </si>
  <si>
    <t>SALDO FINAL</t>
  </si>
  <si>
    <t>Derechos a Recibir en Efectivo y Equivalentes</t>
  </si>
  <si>
    <t>Cuentas por Pagar Acumuladas</t>
  </si>
  <si>
    <t>Hacienda Publica/Patrimonio</t>
  </si>
  <si>
    <t>Patrimonio Contribuido</t>
  </si>
  <si>
    <t>Patrimonio Generado</t>
  </si>
  <si>
    <t>Resultado de Ejercicios Anteriores</t>
  </si>
  <si>
    <t>Ingresos y Otros Beneficios</t>
  </si>
  <si>
    <t>Ingresos de la Gestión</t>
  </si>
  <si>
    <t>Resultado del Ejercicio (Ahorro/Desahorro)</t>
  </si>
  <si>
    <t xml:space="preserve">Impuestos </t>
  </si>
  <si>
    <t xml:space="preserve">Derechos </t>
  </si>
  <si>
    <t>Aprovechamientosa de Tipo Corriente</t>
  </si>
  <si>
    <t>Ingresos no Comprendidos en las Fracciones de la Ley de Ingresos Causadas en Ejercicios Fiscales Anteriores Pendientes de Liquidación o Pago.</t>
  </si>
  <si>
    <t>Participaciones, Aportaciones, Transferencias, Asignaciones, Subsidios y Otras Ayudas.</t>
  </si>
  <si>
    <t>Gastos y Otras Pérdidas</t>
  </si>
  <si>
    <t>Gastos de Funcionamiento</t>
  </si>
  <si>
    <t>Transferencias, Asinaciones, Subsidios y Otras Ayudas</t>
  </si>
  <si>
    <t xml:space="preserve">Ayudas sociales </t>
  </si>
  <si>
    <t>Total General</t>
  </si>
  <si>
    <t xml:space="preserve">    _____________________________</t>
  </si>
  <si>
    <t xml:space="preserve">      _________________________________                ______________________________________</t>
  </si>
  <si>
    <t xml:space="preserve">    _____________________________          __________________________________</t>
  </si>
  <si>
    <t>Programas y Proyectos de Inversion</t>
  </si>
  <si>
    <t>Bienes Muebles e inmuebles</t>
  </si>
  <si>
    <t xml:space="preserve">Gasto de Capital             </t>
  </si>
  <si>
    <r>
      <rPr>
        <b/>
        <sz val="10"/>
        <color theme="0"/>
        <rFont val="Calibri"/>
        <family val="2"/>
        <scheme val="minor"/>
      </rPr>
      <t>%                 Cumplimiento</t>
    </r>
    <r>
      <rPr>
        <b/>
        <sz val="14"/>
        <color theme="0"/>
        <rFont val="Calibri"/>
        <family val="2"/>
        <scheme val="minor"/>
      </rPr>
      <t xml:space="preserve"> Trim</t>
    </r>
  </si>
  <si>
    <t>COMPUTADORA ESCRITORIO SILVER C70M1, C/AMD, DUAL CORE ONTARIO C-70 INTEGRADO+ 18.5 LCD, FACT 8, COMERCIALZADORA HOKI, S.A. DE C.V.</t>
  </si>
  <si>
    <t>IMPRESORA EPSON MODELO 365</t>
  </si>
  <si>
    <t>ADQUISICION Y SUMINISTRO DE MATS PARA REHABILITACION DE TECHOS</t>
  </si>
  <si>
    <t>20</t>
  </si>
  <si>
    <t>1301</t>
  </si>
  <si>
    <t>13</t>
  </si>
  <si>
    <t>14</t>
  </si>
  <si>
    <t>CONSTRUCCION DE BARDA PERIMETRAL ESC. SEC. TECNICA HORACIO FLORES DE LA PEÑA</t>
  </si>
  <si>
    <t>15</t>
  </si>
  <si>
    <t>REHAB DE CAMINO RURAL QUE CONDUCE A EJIDO LA TRINIDAD</t>
  </si>
  <si>
    <t>17</t>
  </si>
  <si>
    <t>EQUIPAMIENTO DE TALLERES ARTESANALES COMUNITARIOS EN EL AREA RURAL</t>
  </si>
  <si>
    <t>Ejercicio y destino de gasto federalizado y reintegros</t>
  </si>
  <si>
    <t>Fondo de Aportaciones para la Infraestructura Social Municipal 2016</t>
  </si>
  <si>
    <t>Primera estimación de obra denominada: Equipamiento de talleres artesanales en área rural y urbana de General Cepeda</t>
  </si>
  <si>
    <t>totales</t>
  </si>
  <si>
    <t>Fondo de Aportaciones para el Fortalecimiento Municipal 2016</t>
  </si>
  <si>
    <t>Compra de combustible para uso de unidades asignadas al departamento de Seguridad Pública</t>
  </si>
  <si>
    <t>____________________________________</t>
  </si>
  <si>
    <t>FONDO DE APORTACIONES PARA EL FORTALECIMIENTO MUNICIPAL- EJERCICIO 2015</t>
  </si>
  <si>
    <t>FONDO DE APORTACIONES PARA LA INFRAESTRUCTURA SOCIAL MUNICIPAL-EJERCICIO 2015</t>
  </si>
  <si>
    <t>FONDO DE APORTACIONES PARA LA INFRAESTRUCTURA SOCIAL MUNICIPAL-EJERCICIO 2014</t>
  </si>
  <si>
    <t xml:space="preserve">(($173,500.00 presupuesto de servicios personales ejercidos/951,400.5 presupuesto de servicios personales programados -1)-1)*100= Se cumplió en un 181.76% el resultado programado fue favorable  del ejercicio presupuestal  de los servicios personales hasta el 81.76% neto, con respecto a las metas programadas para la prevención del delito, operación, profesionalización y modernización del sistema de seguridad pública. </t>
  </si>
  <si>
    <t xml:space="preserve">Eficiencia: Se cumplió con las metas establecidas en un 100% debido a que la dirección de seguridad pública optimizo los servicios a la comunidad, otorgándole  seguridad a sus bienes, a su persona y previniendo incidencias delictivas , del cual arrojó el siguiente resultado.
</t>
  </si>
  <si>
    <t xml:space="preserve">((420,419.92 presupuesto de servicios personales ejercidos/420,419.92 presupuesto de servicios personales programados -1)-1)*100= Se cumplió en un 100% el resultado programado fue favorable  del ejercicio presupuestal  de los servicios personales, pues se alcanzaron en un 100% la metas programadas para la prevención del delito, operación, profesionalización y modernización del sistema de seguridad pública. 
</t>
  </si>
  <si>
    <t xml:space="preserve">(($148,606.43 presupuesto de servicios personales ejercidos/254,033.25 presupuesto de servicios personales programados -1)-1)*100= Se cumplió en un 141.50% el resultado programado fue favorable  del ejercicio presupuestal  de los servicios personales hasta el 41.50% neto, con respecto a las metas programadas para el reclutamiento de nuevos elementos, capacitación y equipamiento de los mismos. 
</t>
  </si>
  <si>
    <t xml:space="preserve">((25% metas logradas en la eficiencia de respuesta a la comunidad, reclutamiento adecuado , capacitación y equipamiento /25% metas  programadas  en el reclutamiento, capacitación y equipamiento  del cuerpo policiaco. 
-1)-1)*100= 100% de metas cumplidas en el desempeño del personal de seguridad pública, para brindar a la comunidad la eficacia de respuesta necesaria, con la capacitación y conocimientos adecuados.
</t>
  </si>
  <si>
    <t>((249,508.37 presupuesto de servicios personales ejercido/2,576,019.00 presupuesto anual  programado -1) -1) *100= se cumplió en un  190.31% el resultado programado.</t>
  </si>
  <si>
    <t>((100% metas logradas/100% metas programadas -1) -1) *100= 100% de metas cumplidas en el desempeño</t>
  </si>
  <si>
    <t>(($249,508.37 presupuesto trimestral ejercido/$644,004.75 presupuesto trimestral programado  -1)  -1) * 100= se cumplió en un 161.25% el resultado de la meta total programada del trimestre con economía, r</t>
  </si>
  <si>
    <r>
      <rPr>
        <b/>
        <sz val="9"/>
        <rFont val="Calibri"/>
        <family val="2"/>
        <scheme val="minor"/>
      </rPr>
      <t>Eficacia</t>
    </r>
    <r>
      <rPr>
        <sz val="9"/>
        <rFont val="Calibri"/>
        <family val="2"/>
        <scheme val="minor"/>
      </rPr>
      <t xml:space="preserve"> Se Cumplió en tiempo y forma con la elaboración de expedientes.</t>
    </r>
  </si>
  <si>
    <t>(($9,600.00 presupuesto ejercido/$172,930.00 presupuesto programado -1) -1) *100 = se cumplió en un 194.44% el resultado programado.</t>
  </si>
  <si>
    <t>((50% metas logradas en la planeación financiera y flujo de información contable y presupuestal</t>
  </si>
  <si>
    <t>((294,059.48 presupuesto ejercido/1,466,667.00 presupuesto programado  -1) -1) *100 = se cumplió en un 179.95% el resultado programado.</t>
  </si>
  <si>
    <t>((294,059.48/ presupuesto  ejercido/366,666.75 presupuesto trimestral programado -1) -1) *100= se cumplió en un 119.80% el resultado de la meta total programado del  trimestre.</t>
  </si>
  <si>
    <t xml:space="preserve">($44,851.60 presupuesto ejercido /$54,557.22   presupuesto programado)*100 = 82% ejercido con respecto a lo programado
</t>
  </si>
  <si>
    <r>
      <rPr>
        <b/>
        <sz val="9"/>
        <rFont val="Calibri"/>
        <family val="2"/>
        <scheme val="minor"/>
      </rPr>
      <t>Eficacia</t>
    </r>
    <r>
      <rPr>
        <sz val="9"/>
        <rFont val="Calibri"/>
        <family val="2"/>
        <scheme val="minor"/>
      </rPr>
      <t xml:space="preserve"> Se cumplió en tiempo y forma con  las metas programadas, manteniendo  el porcentaje de eficacia en el  desempeño conforme al siguiente resultado.</t>
    </r>
  </si>
  <si>
    <t>(100% información publicada  /100% información recibida)*100= 100% de metas cumplidas.</t>
  </si>
  <si>
    <t>100 - [($44,851.60 presupuesto  ejercido/ $54,557.22 presupuesto   programado)*100] = 18% , cumpliendo las metas con una economía del 18%, con respecto al total  programado  y asignado al proyecto.</t>
  </si>
  <si>
    <t>(($240,497 presupuesto de servicios personales ejercidos/450,113.00 presupuesto de servicios personales programados -1)-1)*100= Se cumplió en un 146.57% el resultado programado fue favorable  del ejercicio presupuestal  de los servicios personales hasta el 46.57% neto, con respecto a las metas programadas para el manejo la gestión de los recursos financieros y elaboración del flujo de información financiera y presupuestal.</t>
  </si>
  <si>
    <t xml:space="preserve">OBTUVO UNA ECONOMIA, DEBIDO A LO PRESPUESTADO AL PRIMER TRIMESTRE $82,154.57
PRESUPUESTO TRIMESTRAL EJERCIDO / 114,359.73 PRESUPUESTO AL PRIMER TRIMESTRE PROGRAMADO  -1) -1) * 100 =
128 % EL RESULTADO  DE LA META TOTAL PROGRAMADA DEL PRIMER TRIMESTRE CON ECONOMIA RESPECTO AL TOTAL DE INSUMOS PROGRAMADOS Y ASIGNADOS AL PROYECTO PARA GENERAR LAS TAREAS DE CONSERVACION DE UNA ADMON TRANSPARENTE Y  HONESTA
SE LOGRO UNA ECONOMIA DEBIDO AL PRESUPUESO PROGRAMADO
</t>
  </si>
  <si>
    <r>
      <rPr>
        <b/>
        <sz val="9"/>
        <rFont val="Calibri"/>
        <family val="2"/>
        <scheme val="minor"/>
      </rPr>
      <t>Eficiencia</t>
    </r>
    <r>
      <rPr>
        <sz val="9"/>
        <rFont val="Calibri"/>
        <family val="2"/>
        <scheme val="minor"/>
      </rPr>
      <t xml:space="preserve"> Se Mantiene  En Buen Estado Las Vialidades Así como los Inmuebles Municipales.</t>
    </r>
  </si>
  <si>
    <r>
      <rPr>
        <b/>
        <sz val="9"/>
        <rFont val="Calibri"/>
        <family val="2"/>
        <scheme val="minor"/>
      </rPr>
      <t xml:space="preserve">Eficacia </t>
    </r>
    <r>
      <rPr>
        <sz val="9"/>
        <rFont val="Calibri"/>
        <family val="2"/>
        <scheme val="minor"/>
      </rPr>
      <t>Mantener En Óptimas Condiciones Las Vialidades Así Como los Inmuebles Municipales.</t>
    </r>
  </si>
  <si>
    <r>
      <rPr>
        <b/>
        <sz val="9"/>
        <rFont val="Calibri"/>
        <family val="2"/>
        <scheme val="minor"/>
      </rPr>
      <t>Eficiencia</t>
    </r>
    <r>
      <rPr>
        <sz val="9"/>
        <rFont val="Calibri"/>
        <family val="2"/>
        <scheme val="minor"/>
      </rPr>
      <t xml:space="preserve"> Mantener en buen estado de limpieza  las vialidades,  para dar mayor confort los habitantes del municipio.</t>
    </r>
  </si>
  <si>
    <r>
      <rPr>
        <b/>
        <sz val="9"/>
        <rFont val="Calibri"/>
        <family val="2"/>
        <scheme val="minor"/>
      </rPr>
      <t>Eficacia</t>
    </r>
    <r>
      <rPr>
        <sz val="9"/>
        <rFont val="Calibri"/>
        <family val="2"/>
        <scheme val="minor"/>
      </rPr>
      <t xml:space="preserve"> Mantener En Óptimas Condiciones de Limpieza las Vialidades.</t>
    </r>
  </si>
  <si>
    <r>
      <rPr>
        <b/>
        <sz val="9"/>
        <rFont val="Calibri"/>
        <family val="2"/>
        <scheme val="minor"/>
      </rPr>
      <t xml:space="preserve">Eficiencia </t>
    </r>
    <r>
      <rPr>
        <sz val="9"/>
        <rFont val="Calibri"/>
        <family val="2"/>
        <scheme val="minor"/>
      </rPr>
      <t>Mantenemos en Buen Estado los Parques y Jardines para una Buena Imagen del Municipio.</t>
    </r>
  </si>
  <si>
    <r>
      <rPr>
        <b/>
        <sz val="9"/>
        <rFont val="Calibri"/>
        <family val="2"/>
        <scheme val="minor"/>
      </rPr>
      <t xml:space="preserve">Eficacia </t>
    </r>
    <r>
      <rPr>
        <sz val="9"/>
        <rFont val="Calibri"/>
        <family val="2"/>
        <scheme val="minor"/>
      </rPr>
      <t>Habilitar y Mantener En Óptimas Condiciones de, Espacios Públicos.</t>
    </r>
  </si>
  <si>
    <r>
      <rPr>
        <b/>
        <sz val="9"/>
        <rFont val="Calibri"/>
        <family val="2"/>
        <scheme val="minor"/>
      </rPr>
      <t>Eficiencia</t>
    </r>
    <r>
      <rPr>
        <sz val="9"/>
        <rFont val="Calibri"/>
        <family val="2"/>
        <scheme val="minor"/>
      </rPr>
      <t xml:space="preserve"> Se mantiene en buen estado de limpieza y mantenimiento las vialidades, espacios públicos y e inmuebles para dar mayor confort los habitantes del municipio.</t>
    </r>
  </si>
  <si>
    <r>
      <rPr>
        <b/>
        <sz val="9"/>
        <rFont val="Calibri"/>
        <family val="2"/>
        <scheme val="minor"/>
      </rPr>
      <t>Eficacia</t>
    </r>
    <r>
      <rPr>
        <sz val="9"/>
        <rFont val="Calibri"/>
        <family val="2"/>
        <scheme val="minor"/>
      </rPr>
      <t xml:space="preserve"> Mantener En Óptimas Condiciones de Limpieza y Mantenimiento las Vialidades, Espacios Públicos e Inmuebles.</t>
    </r>
  </si>
  <si>
    <r>
      <rPr>
        <b/>
        <sz val="9"/>
        <rFont val="Calibri"/>
        <family val="2"/>
        <scheme val="minor"/>
      </rPr>
      <t>Eficiencia</t>
    </r>
    <r>
      <rPr>
        <sz val="9"/>
        <rFont val="Calibri"/>
        <family val="2"/>
        <scheme val="minor"/>
      </rPr>
      <t xml:space="preserve"> Se Mantiene en Buen Estado El Sistema De Recolección de Basura para  dar Mayor Confort los Habitantes del Municipio.</t>
    </r>
  </si>
  <si>
    <r>
      <rPr>
        <b/>
        <sz val="9"/>
        <rFont val="Calibri"/>
        <family val="2"/>
        <scheme val="minor"/>
      </rPr>
      <t>Eficacia</t>
    </r>
    <r>
      <rPr>
        <sz val="9"/>
        <rFont val="Calibri"/>
        <family val="2"/>
        <scheme val="minor"/>
      </rPr>
      <t xml:space="preserve"> Mantener Condiciones Optimas la  Limpieza de la cabecera municipal.</t>
    </r>
  </si>
  <si>
    <t>(($329,325.00 presupuesto de servicios  ejercido/$38.827.00  presupuesto de servicio  programadas-1)-1)*100= 8.48 % incremento presupuestal  en servicios personales del  por lo que fue eficiente lo programado dentro del 1er trimestre</t>
  </si>
  <si>
    <t xml:space="preserve">(100 % de las metas logradas con lo presupuestado para la totalidad del avance del año  100% de metas cumplidas en ceremonias cívicas, así como en apoyos educativos con pláticas a las instituciones educat.
Se llega al alcance de las actividades programadas dentro del 1er trimestre de este año cumpliendo así con apoyos a escuelas ceremonias cívicas, apoyo a reuniones a las cuales fueron citados los directivos de las escuelas de la localidad donde asisten oportunamente para darse cuenta de los programas que se tienen dentro del departamento
</t>
  </si>
  <si>
    <t xml:space="preserve">(($153,100.00presupuesto de servicios  ejercido/$ 20,306.20 presupuesto de servicio  programadas-1)-1)*100= 7.5 % incremento presupuestal  en servicios personales del  por lo que fue eficiente lo programado dentro del trimestre
</t>
  </si>
  <si>
    <t xml:space="preserve">(100 % de las metas logradas con lo presupuestado para la meta del año en curso  100% de metas cumplidas en ceremonias eventos culturales en la población y escuelas de la localidad como en eventos mandados por la secretaria de Cultura del estado e Coahuila
</t>
  </si>
  <si>
    <t>Se obtiene lo siguiente en relación a lo presupuestado por el 1er  trimestre y a lo ejercido dentro del mismo presupuestado $ 153,100.00
semestral ejercido $ $ 20,306.20 presupuesto en el cuarto trimestre del año y lo establecido en el ejercicio del presupuesto 2016</t>
  </si>
  <si>
    <t xml:space="preserve">(($130,392.00presupuesto de servicios  ejercido/$ 39,351.16 presupuesto de servicio  programadas-1)-1)*100= 3.3% incremento presupuestal  en servicios personales del  por lo que fue eficiente lo programado dentro del 1° trimestre
</t>
  </si>
  <si>
    <t xml:space="preserve">(100 % de las metas logradas con lo presupuestado para el avance del 1°  trimestre que abarco del 01 de enero al 31 de marzo 100% de metas cumplidas en eventos deportivos en la localidad y en las instituciones educativas y con los torne así como los encuentros amistosos de béisbol y las actividades de la unidad deportiva con clases de educación física 
</t>
  </si>
  <si>
    <t>En el 1° trimestre ejercido $ 39,351.16 presupuesto en el 1° trimestre del avance de lo programado en este ejercicio 2016 dando asi un total cumplimiento en la economía que se establece en el ejercicio 2016 y que fue y es ejercido con su total claridad en lo programado</t>
  </si>
  <si>
    <t xml:space="preserve">(($228,828.00presupuesto de servicios  ejercido/$46,114.59 presupuesto de servicio  programadas-1)-1)*100= incremento presupuestal  en servicios personales del  por lo que fue eficiente lo programado dentro del 1° trimestre teniendo un avance del 49.6% del avance del trimestre dando asi resultado positivo
</t>
  </si>
  <si>
    <t xml:space="preserve">(100 % de las metas logradas con lo presupuestado en el avance del 1er trimestre que se cubre del 01 de enero al 31 de marzo 2016 100% de metas cumplidas en talleres, cursos, platicas, conferencias exposición de pláticas de cáncer 
</t>
  </si>
  <si>
    <t xml:space="preserve">Economia Se obtiene lo siguiente en relación a lo presupuestado por 1° trimestre y a lo ejercido dentro del mismo presupuestado $ 228,828.00
</t>
  </si>
  <si>
    <t xml:space="preserve">(($84,366.52 presupuesto de servicios para la planeación y estrategia ejercidos/430,713.00 presupuesto de servicios personales para la planeación y estrategia programados-1)-1*100= Se cumplió en un 180.41 % las metas programadas, el resultado de los servicios personales, con respecto a las metas programadas para la planeación y estrategia.
</t>
  </si>
  <si>
    <t xml:space="preserve">100% metas logradas en la planeación 
Estrategias/100% metas programadas en la planeación y estratégica)*100= 100% de metas cumplidas en el desempeño del personal asignado al turismo (100% metas logradas para el mejoramiento de la calidad de vida de los habitantes)*100% de metas cumplidas en el desempeño del personal asignado al turismo para lograr afluencia de turistas en todos los destinos turísticos.
</t>
  </si>
  <si>
    <r>
      <rPr>
        <b/>
        <sz val="9"/>
        <rFont val="Calibri"/>
        <family val="2"/>
        <scheme val="minor"/>
      </rPr>
      <t xml:space="preserve">Economia </t>
    </r>
    <r>
      <rPr>
        <sz val="9"/>
        <rFont val="Calibri"/>
        <family val="2"/>
        <scheme val="minor"/>
      </rPr>
      <t xml:space="preserve">Se obtuvo una economía favorable  durante el tercer trimestre  de acuerdo al siguiente resultado </t>
    </r>
  </si>
  <si>
    <t>100 - ($353,799.23 presupuesto ejercido /$688,084.75 presupuesto programado * 100) = 49% , cumpliendo las metas programadas con una economía del 49%</t>
  </si>
  <si>
    <r>
      <rPr>
        <b/>
        <sz val="9"/>
        <rFont val="Calibri"/>
        <family val="2"/>
        <scheme val="minor"/>
      </rPr>
      <t xml:space="preserve">Eficiencia </t>
    </r>
    <r>
      <rPr>
        <sz val="9"/>
        <rFont val="Calibri"/>
        <family val="2"/>
        <scheme val="minor"/>
      </rPr>
      <t>Se mantuvo una eficiencia en la ejecución del presupuesto de acuerdo al siguiente resultado</t>
    </r>
  </si>
  <si>
    <t xml:space="preserve">$353,799.23 presupuesto ejercido /$688,084.75 presupuesto programado*100 = 51%
</t>
  </si>
  <si>
    <r>
      <rPr>
        <b/>
        <sz val="9"/>
        <rFont val="Calibri"/>
        <family val="2"/>
        <scheme val="minor"/>
      </rPr>
      <t>Eficacia</t>
    </r>
    <r>
      <rPr>
        <sz val="9"/>
        <rFont val="Calibri"/>
        <family val="2"/>
        <scheme val="minor"/>
      </rPr>
      <t xml:space="preserve"> Se cumplió en tiempo y forma con  las metas logradas manteniendo un porcentaje de eficacia satisfactorio conforme al siguiente resultado
</t>
    </r>
  </si>
  <si>
    <t>1,200 niños atendidos / 1,200 niños programados * 100 = 100% de la meta programada.</t>
  </si>
  <si>
    <r>
      <rPr>
        <b/>
        <sz val="9"/>
        <rFont val="Calibri"/>
        <family val="2"/>
        <scheme val="minor"/>
      </rPr>
      <t>Economia</t>
    </r>
    <r>
      <rPr>
        <sz val="9"/>
        <rFont val="Calibri"/>
        <family val="2"/>
        <scheme val="minor"/>
      </rPr>
      <t xml:space="preserve">Se obtuvo una economía favorable  durante el tercer trimestre  de acuerdo al siguiente resultado 
</t>
    </r>
  </si>
  <si>
    <t>100 - ($00.00 presupuesto ejercido /$63,750.00 presupuesto programado * 100) = 100% , cumpliendo las metas programadas con una economía del 100%</t>
  </si>
  <si>
    <r>
      <rPr>
        <b/>
        <sz val="9"/>
        <rFont val="Calibri"/>
        <family val="2"/>
        <scheme val="minor"/>
      </rPr>
      <t>Eficiencia</t>
    </r>
    <r>
      <rPr>
        <sz val="9"/>
        <rFont val="Calibri"/>
        <family val="2"/>
        <scheme val="minor"/>
      </rPr>
      <t xml:space="preserve"> Se mantuvo una eficiencia en la ejecución del presupuesto de acuerdo al siguiente resultado
</t>
    </r>
  </si>
  <si>
    <t>$00.00 presupuesto ejercido /$63,750.00 presupuesto programado*100 = 0.00%</t>
  </si>
  <si>
    <t>0 personas beneficiadas / 51 personas programadas * 100 = 0% de la meta programada.</t>
  </si>
  <si>
    <t>100 - ($99,173.20 presupuesto ejercido /$121,250.00 presupuesto programado * 100) = 19% , cumpliendo las metas programadas con una economía del 19%</t>
  </si>
  <si>
    <t>$99,173.20 presupuesto ejercido /$121,250.00 presupuesto programado*100 = 81%</t>
  </si>
  <si>
    <t>100 adultos atendidos / 100 adultos programados * 100 = 100% de la meta programada</t>
  </si>
  <si>
    <t>FONDO DE APORTACIONES PARA EL FORTALECIMIENTO MUNICIPAL- EJERCICIO 2014</t>
  </si>
  <si>
    <t>PROYECTOS DE DESARROLLO REGIONAL</t>
  </si>
  <si>
    <t>INGRESOS PROPIOS</t>
  </si>
  <si>
    <t>FONDO DE APORTACIONES PARA LA INFRAESTRUCTURA SOCIAL MUNICIPAL-EJERCICIO 2013</t>
  </si>
  <si>
    <t>FONDO DE APORTACIONES PARA EL FORTALECIMIENTO MUNICIPAL- EJERCICIO 2013</t>
  </si>
  <si>
    <t>INGRESOS PROPIOS 2008</t>
  </si>
  <si>
    <t>RECURSOS PROPIOS (SIMAS)</t>
  </si>
  <si>
    <t>FOPADEM (RECURSOS ESTATALES)</t>
  </si>
  <si>
    <t>FONDO GEENERAL DE PARTICIPACIONES 2008</t>
  </si>
  <si>
    <t>FONDO DE APORTACIONES PARA EL FORTALECIMIENTO MUNICIPAL- EJERCICIO 2008</t>
  </si>
  <si>
    <t>FONDO DE APORTACIONES PARA LA INFRAESTRUCTURA SOCIAL MUNICIPAL-EJERCICIO 2008</t>
  </si>
  <si>
    <t>PISO FIRRME 2008</t>
  </si>
  <si>
    <t>ACTIVOS PRODUCTIVOS 2008</t>
  </si>
  <si>
    <t>VIVIENDA DIGNA</t>
  </si>
  <si>
    <t>PROGRAMA BARBECHO 2008</t>
  </si>
  <si>
    <t>FONDO DE APORTACIONES PARA EL FORTALECIMIENTO MUNICIPAL- EJERCICIO 2009</t>
  </si>
  <si>
    <t>FONDO DE APORTACIONES PARA LA INFRAESTRUCTURA SOCIAL MUNICIPAL-EJERCICIO 2009</t>
  </si>
  <si>
    <t>FONDO DE APORTACIONES PARA LA INFRAESTRUCTURA SOCIAL MUNICIPAL-EJERCICIO 2010</t>
  </si>
  <si>
    <t>FONDO DE APORTACIONES PARA EL FORTALECIMIENTO MUNICIPAL- EJERCICIO 2010</t>
  </si>
  <si>
    <t>FONDO DE APORTACIONES PARA EL FORTALECIMIENTO MUNICIPAL- EJERCICIO 2012</t>
  </si>
  <si>
    <t>FONDO DE APORTACIONES PARA LA INFRAESTRUCTURA SOCIAL MUNICIPAL-EJERCICIO 2012</t>
  </si>
  <si>
    <t>RECURSOS MUNICIPALIZADOS 2012</t>
  </si>
  <si>
    <t>PROGRAMA ESTUFAS ECOLOGICAS</t>
  </si>
  <si>
    <t>ACTIVOS PRODUCTIVOS 2013</t>
  </si>
  <si>
    <t>UNIDAD DEPORTIVA</t>
  </si>
  <si>
    <t>Del 1 de Abril al 30 de junio del 2016</t>
  </si>
  <si>
    <t>Al 30 junio 2016</t>
  </si>
  <si>
    <t>Al 30 junio 2015</t>
  </si>
  <si>
    <t>Del 1 de abril al 30 de junio del 2016 y 2015</t>
  </si>
  <si>
    <t>Acumulado al 30 jun 2016</t>
  </si>
  <si>
    <t>Acumulado al 30 jun 2015</t>
  </si>
  <si>
    <t>Del 1 de abril al 30 junio del 2016</t>
  </si>
  <si>
    <t>Del 1 de abril al 30 de junio 2016 y 2015</t>
  </si>
  <si>
    <t>2°Trim 2016</t>
  </si>
  <si>
    <t>2°Trim 2015</t>
  </si>
  <si>
    <t>Del 1 de abril al 30 de junio del 2016</t>
  </si>
  <si>
    <t xml:space="preserve"> Al 30 de junio del 2016</t>
  </si>
  <si>
    <t>Del 1 de abril al 30 de junio del 2016.</t>
  </si>
  <si>
    <t>Del 1 de abril al  30 de junio del 2016</t>
  </si>
  <si>
    <t>Del 1 de abril al 30  de junio del 2016</t>
  </si>
  <si>
    <t>Al 30 de junio 2016 y 2015</t>
  </si>
  <si>
    <t>Acumulado del 1 de enero  al 30  de junio del 2016 y 2015</t>
  </si>
  <si>
    <t>Ingresos corrientes</t>
  </si>
  <si>
    <t xml:space="preserve">Participaciones </t>
  </si>
  <si>
    <t>Transferencia estatales y federales</t>
  </si>
  <si>
    <t xml:space="preserve"> ________________________________________</t>
  </si>
  <si>
    <t xml:space="preserve">        C. RODOLFO ZAMORA RODRIGUEZ</t>
  </si>
  <si>
    <t>__________________________________________</t>
  </si>
  <si>
    <t xml:space="preserve">                    IMELDA MARINES HERNANDEZ</t>
  </si>
  <si>
    <t xml:space="preserve">                                ___________________________________________________</t>
  </si>
  <si>
    <t xml:space="preserve">                                  _________________________________________________</t>
  </si>
  <si>
    <t>REHAB DE POZO PROFUNDO AGUA POTABLE EJIDO DOS DE ABRIL</t>
  </si>
  <si>
    <t>REHAB DE POZO PROFUNDO AGUA POTABLE EJIDO SAN FRANCISCO</t>
  </si>
  <si>
    <t>REHAB DE POZO PROFUNDO AGUA POTABLE PREDIO DOLORES</t>
  </si>
  <si>
    <t>24</t>
  </si>
  <si>
    <t>23</t>
  </si>
  <si>
    <t>25</t>
  </si>
  <si>
    <t>REHAB DE POZO PROFUNDO AGUA POTABLE PREDIO EL ALAMO</t>
  </si>
  <si>
    <t>26</t>
  </si>
  <si>
    <t>REHAB DE BORDOS  (INFRAESTRUCTURA AGRICOLA) EJIDO TANQUE SAN VICENTE</t>
  </si>
  <si>
    <t>REHAB DE BORDOS  (INFRAESTRUCTURA AGRICOLA) EJIDO GENERAL CEPEDA, PREDIO LA MORA.</t>
  </si>
  <si>
    <t>27</t>
  </si>
  <si>
    <t>28</t>
  </si>
  <si>
    <t>REHAB DE CANAL DE CONDUCTOR DE AGUA EJIDO GENERAL CEPEDA, PREDIO LA MORA.</t>
  </si>
  <si>
    <t>29</t>
  </si>
  <si>
    <t xml:space="preserve">CONSTRUCCION DE BANQUETA (ACERA) EN JARDIN DE NIÑOS, GENERAL ANTONIO CARDENAS RODRIGUEZ, GENERAL CEPEDA. </t>
  </si>
  <si>
    <t>31</t>
  </si>
  <si>
    <t>REHAB DE POZO PROFUNDO AGUA POTABLE EN PILAR ANTES LA GLORIA</t>
  </si>
  <si>
    <t>30</t>
  </si>
  <si>
    <t>REHAB DE POZO PROFUNDO AGUA POTABLE EN PREDIO EL GAVILLERO</t>
  </si>
  <si>
    <t>32</t>
  </si>
  <si>
    <t>EMPODERAMIENTO INTEGFRAL DE LA MUJERES CEPEDENSES</t>
  </si>
  <si>
    <t>REHAB DE ALUMBRADO PUBLICO CABECERA MUNICIPAL</t>
  </si>
  <si>
    <t>OTROS BIENES INMUEBLES</t>
  </si>
  <si>
    <t>EQUIPO DE TELEFONO CELULAR T-LG, CODIGO LGK41OQ10/AZU-TELCEL.</t>
  </si>
  <si>
    <t>FONDO DEL INSTITUTO NACIONAL DE LA MUJER 2016</t>
  </si>
  <si>
    <t xml:space="preserve">                                                      ING. RAUL HIGINIO MURO MEDINA                                                                                                                    LIC. MAYRA VERONICA RAMOS RODRIGUEZ</t>
  </si>
  <si>
    <t xml:space="preserve">                            ING. RAUL HIGINIO MURO MEDINA                                                                                           LIC. MAYRA VERONICA RAMOS RODRIGUEZ</t>
  </si>
  <si>
    <t xml:space="preserve">                                                                                         ING. RAUL HIGINIO MURO MEDINA                                                                                                                                 LIC. MAYRA VERONICA RAMOS RODRIGUEZ</t>
  </si>
  <si>
    <t xml:space="preserve">     ING. RAUL HIGINIO MURO MEDINA                                         LIC. MAYRA VERONICA RAMOS RODRIGUEZ</t>
  </si>
  <si>
    <t xml:space="preserve">                                                   ING. RAUL HIGINIO MURO MEDINA                                                                                                                  LIC. MAYRA VERONICA RAMOS RODRIGUEZ</t>
  </si>
  <si>
    <t xml:space="preserve">                                       ING. RAUL HIGINIO MURO MEDINA                                                                                  LIC. MAYRA VERONICA RAMOS RODRIGUEZ</t>
  </si>
  <si>
    <t xml:space="preserve">          ING. RAUL HIGINIO MURO MEDINA                        LIC. MAYRA VERONICA RAMOS RODRIGUEZ</t>
  </si>
  <si>
    <t xml:space="preserve">                                                              ING. RAUL HIGINIO MURO MEDINA                                                                                                                       LIC. MAYRA VERONICA RAMOS RODRIGUEZ</t>
  </si>
  <si>
    <t xml:space="preserve">                                                             ING. RAUL HIGINIO MURO MEDINA                                                                                                                      LIC. MAYRA VERONICA RAMOS RODRIGUEZ</t>
  </si>
  <si>
    <t xml:space="preserve">                                                             ING. RAUL HIGINIO MURO MEDINA                                                                                                       LIC. MAYRA VERONICA RAMOS RODRIGUEZ</t>
  </si>
  <si>
    <t xml:space="preserve">                    ING. RAUL HIGINIO MURO MEDINA                                                                                                                       LIC. MAYRA VERONICA RAMOS RODRIGUEZ</t>
  </si>
  <si>
    <t xml:space="preserve">                    ING. RAUL HIGINIO MURO MEDINA                                                                                                                            LIC. MAYRA VERONICA RAMOS RODRIGUEZ</t>
  </si>
  <si>
    <t xml:space="preserve">                   ING. RAUL HIGINIO MURO MEDINA                                                                           LIC. MAYRA VERONICA RAMOS RODRIGUEZ</t>
  </si>
  <si>
    <t xml:space="preserve">          ING. RAUL HIGINIO MURO MEDINA                          LIC. MAYRA VERONICA RAMOS RODRIGUEZ</t>
  </si>
  <si>
    <t xml:space="preserve">         ING. RAUL HIGINIO MURO MEDINA                       LIC. MAYRA VERONICA RAMOS RODRIGUEZ</t>
  </si>
  <si>
    <t xml:space="preserve"> ING. RAUL HIGINIO MURO MEDINA   </t>
  </si>
  <si>
    <t xml:space="preserve">  ING. RAUL HIGINIO MURO MEDINA                                                    LIC. MAYRA VERONICA RAMOS RODRIGUEZ</t>
  </si>
  <si>
    <t xml:space="preserve">  ING. RAUL HIGINIO MURO MEDINA</t>
  </si>
  <si>
    <t xml:space="preserve">    ING. RAUL HIGINIO MURO MEDINA</t>
  </si>
  <si>
    <t xml:space="preserve">         ING. RAUL HIGINIO MURO MEDINA                     LIC. MAYRA VERONICA RAMOS RODRIGUEZ</t>
  </si>
  <si>
    <t xml:space="preserve">                                            _______________________________________________</t>
  </si>
  <si>
    <t xml:space="preserve">                                                      ____________________________________________</t>
  </si>
  <si>
    <t xml:space="preserve">                                                        C. RODOLFO ZAMORA RODRIGUEZ</t>
  </si>
  <si>
    <t xml:space="preserve">                                                             ING. RAUL HIGINIO MURO MEDINA</t>
  </si>
  <si>
    <t xml:space="preserve">                                                   C. IMELDA MARINES HERNANDEZ</t>
  </si>
  <si>
    <t xml:space="preserve">        ING. RAUL HIGINIO MURO MEDINA                     LIC. MAYRA VERONICA RAMOS RODRIGUEZ</t>
  </si>
  <si>
    <t xml:space="preserve">                          ING. RAUL HIGINIO MURO MEDINA</t>
  </si>
  <si>
    <t>LAPOT HP INTEL CELERON</t>
  </si>
  <si>
    <t>MULTIFUNCIONAL EPSON INYECCION DE TINTA</t>
  </si>
  <si>
    <t>PROYECTOR INFOCUS 3200 LUMENES</t>
  </si>
  <si>
    <t>ARCHIVERO ORIZONTAL</t>
  </si>
  <si>
    <t>ESCRITORIO EJECUTIVO BACHELOR 2 GAVETAS</t>
  </si>
  <si>
    <t>COMPUTADORA Y EQUIPO. FULL HD CAMARA WEB, LOGITECH, C910, 960-000649, GRABACION DE VIDEO HD 1080, VIDEO CONFERENCIAS, HD 720P.</t>
  </si>
  <si>
    <t>EQUIPO DE COMPUTO  ALL IN ONE LENOVO IDEAL CENTER</t>
  </si>
  <si>
    <t>COMPUTORA DE ECRITORIO SILVER C70M1,C/AAMD DUAL CORE ONTARIO C-70 INTEGRADO + 18.5LCD, SVDRIVER</t>
  </si>
  <si>
    <t>MULTIFUNCIONAL EPSON L365</t>
  </si>
  <si>
    <t>ALCOHOLIMETRO, MCA ACOJAWK, MOD. PT500 Y BOQUILLAS MCA KABLA MODPT500, PZA</t>
  </si>
  <si>
    <t>IMPRESORA MULTIFUNCIONAL, TINTA L355, WI-FI EPSON C11CC86201 5760 X 1440 28 PPMN/15COL, N/S: S3YK012727.</t>
  </si>
  <si>
    <t xml:space="preserve">                        C. RODOLFO ZAMORA RODRIGUEZ                                                       LIC. GLENDA ALEJANDRA ALEMAN CUEVAS</t>
  </si>
  <si>
    <t xml:space="preserve">                                                       ___________________________________________                   _________________________________________</t>
  </si>
  <si>
    <t xml:space="preserve">                                                                 ING. RAUL HIGINIO MURO MEDINA                                                 LIC. MAYRA VERONICA RAMOS RODRIGUEZ</t>
  </si>
  <si>
    <t xml:space="preserve">                                                                                                                ____________________________________</t>
  </si>
  <si>
    <t xml:space="preserve">                                                                                                                       C. IMELDA MARINES HERNANDEZ</t>
  </si>
  <si>
    <t>Pago energía eléctrica y alumbrado público del R. Ayuntamiento, facturación marzo 2016</t>
  </si>
  <si>
    <t>Pago de finiquito y aguinaldo proporcional por termino de relación laboral Rafael García Aguila</t>
  </si>
  <si>
    <t>Pago energía eléctrica y alumbrado público del R. Ayuntamiento, facturación abril 2016</t>
  </si>
  <si>
    <t>Nomina de sueldos, primera quincena abril del 2016, elementos de Seguridad Pública</t>
  </si>
  <si>
    <t>Nomina de sueldos, segunda quincena abril del 2016, elementos de Seguridad Pública</t>
  </si>
  <si>
    <t>Pago de finiquito y aguinaldo proporcional por termino de relación laboral Jesús Vázquez Morales</t>
  </si>
  <si>
    <t>Nomina de sueldos, primera quincena mayo del 2016, elementos de Seguridad Pública</t>
  </si>
  <si>
    <t>Pago energía eléctrica y alumbrado público del R. Ayuntamiento, facturación mayo 2016</t>
  </si>
  <si>
    <t>Pago de servicio teléfonico, facturación abril 2016</t>
  </si>
  <si>
    <t>Pago de servicio teléfonico, facturación febrero 2016</t>
  </si>
  <si>
    <t>Pago de servicio teléfonico, facturación mayo 2016</t>
  </si>
  <si>
    <t>Nomina de sueldos, segunda quincena mayo del 2016, elementos de Seguridad Pública</t>
  </si>
  <si>
    <t>Pago de aguinaldo proporcional por termino de relación laboral Claudia María Zuñiga Rios</t>
  </si>
  <si>
    <t>Nomina de sueldos, primera quincena junio del 2016, elementos de Seguridad Pública</t>
  </si>
  <si>
    <t>Pago energía eléctrica y alumbrado público del R. Ayuntamiento, facturación junio 2016</t>
  </si>
  <si>
    <t>Pago de servicio teléfonico, facturación junio 2016</t>
  </si>
  <si>
    <t>Nomina de sueldos, segunda quincena junio del 2016, elementos de Seguridad Pública</t>
  </si>
  <si>
    <t>Primera estimación y finiquito de obra denominada: rehabilitación de pozo profundo para extracción de agua potable, ejido dos de abril</t>
  </si>
  <si>
    <t>Primera estimación y finiquito de obra denominada: rehabilitación de pozo profundo para extracción de agua potable, Predio Dolores</t>
  </si>
  <si>
    <t>Primera estimación y finiquito de obra denominada: rehabilitación de pozo profundo para extracción de agua potable, ejido San Francisco</t>
  </si>
  <si>
    <t>Segunda estimación y finiquito de obra denominada: Construcción de barda perimetral en Esc.Sec.Tec. Prof. Horacio de la Peña Flores</t>
  </si>
  <si>
    <t>Aportación Municipal (50%) de la obra denominada: rehabilitación de pozo profundo para extracción de agua potable, predio el alamo.</t>
  </si>
  <si>
    <t>Segunda estimación y finiquito de obra denominada: Rehabilitación de camino de acceso al ejido La Trinidad</t>
  </si>
  <si>
    <t>Segunda estimación y finiquito de obra denominada: Mejoramiento de alumbrado público en Cabecera Municipio</t>
  </si>
  <si>
    <t>Primera estimación de la obra denominada: rehabilitación de bordos (infraestructura agricola) ejido Tanque San Vicente</t>
  </si>
  <si>
    <t>Primera estimación de la obra denominada: rehabilitación de bordos (infraestructura agricola) ejido General Cepeda predio La Mora</t>
  </si>
  <si>
    <t>Primera estimación de la obra denominada: rehabilitación de canal conductor de agua (infraestructura agricola) ejido General Cepeda predio La Mora</t>
  </si>
  <si>
    <t>Segunda estimación y finiquito de la obra denominada: rehabilitación de canal conductor de agua (infraestructura agricola) ejido General Cepeda predio La Mora</t>
  </si>
  <si>
    <t>Segunda estimación y finiquito de la obra denominada: rehabilitación de bordos (infraestructura agricola) ejido General Cepeda predio La Mora</t>
  </si>
  <si>
    <t>Segunda estimación y finiquito de la obra denominada: rehabilitación de bordos (infraestructura agricola) ejido Tanque San Vicente</t>
  </si>
  <si>
    <t>Primera estimación y finiquito de obra denominada: Adquisición y suministro de materiales para rehabilitación de techos</t>
  </si>
  <si>
    <t>Primera estimación y finiquito de obra denominada: rehabilitación de pozo para extracción de agua potable, en el pilar antes la gloria (pajarito)</t>
  </si>
  <si>
    <r>
      <rPr>
        <b/>
        <sz val="9"/>
        <rFont val="Calibri"/>
        <family val="2"/>
        <scheme val="minor"/>
      </rPr>
      <t>Eficiencia.-</t>
    </r>
    <r>
      <rPr>
        <sz val="9"/>
        <rFont val="Calibri"/>
        <family val="2"/>
        <scheme val="minor"/>
      </rPr>
      <t xml:space="preserve"> Se mantuvo favorable la eficiencia operativa, con referencia al presupuesto programado, del cual arrojó el siguiente resultado.</t>
    </r>
  </si>
  <si>
    <r>
      <t>Eficiencia.-</t>
    </r>
    <r>
      <rPr>
        <sz val="9"/>
        <rFont val="Calibri"/>
        <family val="2"/>
        <scheme val="minor"/>
      </rPr>
      <t xml:space="preserve"> Se mantuvo favorable la eficiencia operativa, con referencia al presupuesto programado, del cual arrojó el siguiente resultado.</t>
    </r>
  </si>
  <si>
    <t>Economia.-</t>
  </si>
  <si>
    <r>
      <rPr>
        <b/>
        <sz val="9"/>
        <rFont val="Calibri"/>
        <family val="2"/>
        <scheme val="minor"/>
      </rPr>
      <t xml:space="preserve">Eficiencia.- </t>
    </r>
    <r>
      <rPr>
        <sz val="9"/>
        <rFont val="Calibri"/>
        <family val="2"/>
        <scheme val="minor"/>
      </rPr>
      <t>Se mantuvo favorable la eficiencia operativa, con referencia al presupuesto programado, del cual arrojó el siguiente resultado.</t>
    </r>
  </si>
  <si>
    <t>$ 64,085.00 PRESUPUESTO DE SERVICIOS PERSONALES EJERCIDOS/ 89,408.84 PRESUPUESTO DE SERVICIOS PERSONALES PROGRAMADO -1)-1) *100 = 128% EL RESULTADO PROGRAMADO  DEL EJERCICIO PRESUPUESTAL DE  CON RESPECTO A LAS METAS PROGRAMADAS DE SERVICIOS PERSONALES-</t>
  </si>
  <si>
    <t xml:space="preserve">Economia.- </t>
  </si>
  <si>
    <t>Eficiencia.-</t>
  </si>
  <si>
    <t>Eficacia.-</t>
  </si>
  <si>
    <t>Tipo de Indicador Propósito/Objetivo redapción corta</t>
  </si>
  <si>
    <t>Metas</t>
  </si>
  <si>
    <t xml:space="preserve">Se mantuvo una planeación financiera  de programas institucionales de obras y acciones cumpliendo en tiempo y forma lo establecido en el proyecto. Para los programas institucionales en el eje que compete a esta sindicalia municipal </t>
  </si>
  <si>
    <t xml:space="preserve"> Mantener en óptimas condiciones las redes de alumbrado público.</t>
  </si>
  <si>
    <t>Los Ciudadanos Del Municipio De General Cepeda Coah. Cuentan Con Elevadas Condiciones De Obras Públicas Y Bienestar Así Como Bajos Índices De Pobreza Y Marginación.</t>
  </si>
  <si>
    <t>Se mantiene en buen estado de limpieza y mantenimiento las vialidades, espacios públicos y e inmuebles para dar mayor confort los habitantes del municipio.</t>
  </si>
  <si>
    <t>Se Mantiene en Buen Estado El Sistema De Recolección de Basura para  dar Mayor Confort los Habitantes del Municipio.</t>
  </si>
  <si>
    <t>Asegurar el flujo de información confiable, oportuna y suficiente, del gobierno hacia la sociedad y los organismos que por ley deben recabar información gubernamental, a fin de que la gestión pública se realice en un ambiente de transparencia.</t>
  </si>
  <si>
    <t>REGISTRO Y PLANEACION FINANCIERA</t>
  </si>
  <si>
    <t>Indicadores de Resultados Cumplimiento de objetivos</t>
  </si>
  <si>
    <t xml:space="preserve"> Indicador objetivo</t>
  </si>
  <si>
    <t xml:space="preserve">2 COMBATE A LA DELINCUENCIA Y DROGADICIÓN         </t>
  </si>
  <si>
    <t>1 CIUDADANO SEGURO</t>
  </si>
  <si>
    <t>3 ASISTENCIA A LA SEGURIDAD Y PROTECCIÓN CIUDADANA</t>
  </si>
  <si>
    <t>Resultado del objetivo redapción corta</t>
  </si>
  <si>
    <t xml:space="preserve"> Descripción subprograma</t>
  </si>
  <si>
    <t>1 REHABILITACIÓN DE FACHADA DE MUROS EN VIVIENDA</t>
  </si>
  <si>
    <t>2 REHABILITACIÓN DE PINTURA DE MUROS EN VIVIENDA</t>
  </si>
  <si>
    <t>3 AHORRO DE CANSTA BÁSICA EN LA ENTREGA DE FOCOS AHORRADORES</t>
  </si>
  <si>
    <t>4 DISTRIBUCIÓN DE TINACOS PARA ALMACENAMIENTO DE AGUA POTABLE</t>
  </si>
  <si>
    <t>5 SEMILLA GRANOS BASICOS PRIMAVERA-VERANO, OTOÑO-INVIERNO</t>
  </si>
  <si>
    <t>6 HUERTOS FAMILIARES</t>
  </si>
  <si>
    <t>7 PROGRAMA DE CONCURRENCIA</t>
  </si>
  <si>
    <t>1 DIFUSION DE LA TRANSPARENCIA</t>
  </si>
  <si>
    <t>1 REGISTRO Y PLANEACIÓN FINANCIERA</t>
  </si>
  <si>
    <t>1 LEGALIDAD, TRANSPARENCIA Y RENDICION DE CUENTAS</t>
  </si>
  <si>
    <t>1 REPRESENTACION DE LOS INTERESES MUNICIPALES Y SUPERVISION DE LAS FINANZAS PUBLICAS</t>
  </si>
  <si>
    <t>1 VIGILANCIA, FISCALIZACION, CONTROL Y EVALUACION DE LOS INGRESOS Y GASTOS, RECURSOS Y BIENES DE LA ADMINISTRACION MEDIANTE EL CUMPLIMIENTO DE RESPONSABILIDADES DE LOS SERVIDORES PUBLICOS</t>
  </si>
  <si>
    <t xml:space="preserve">1 ATENCION EFICIENTE Y EFICAZ AL CIUDADANO </t>
  </si>
  <si>
    <t>2 EMPLEADO DILIGENTE</t>
  </si>
  <si>
    <t>3 ACTIVACION DE LA JUVENTUD EN LA VIDA SOCIAL</t>
  </si>
  <si>
    <t>1 PRESERVACION Y CUIDADO DEL ACERVO</t>
  </si>
  <si>
    <t>1 DIFUSION Y PROMOCION DE LA BIBLIOTECA Y DEL MSD</t>
  </si>
  <si>
    <t>1 FORTALECIMIENTO DE LOS VALORES EN LA EDUCACION</t>
  </si>
  <si>
    <t>2 FOMENTO A LOS VALORES CULTURALES</t>
  </si>
  <si>
    <t>3 PROMOCION AL DESARROLLO SANO, INTEGRAL Y PLENO DE SUS CAPACIDADES</t>
  </si>
  <si>
    <t>1 CARTOGRAFIA Y SERVICIOS CATASTRALES</t>
  </si>
  <si>
    <t>2 PLAN DIRECTOR DE DESARROLLO URBANO</t>
  </si>
  <si>
    <t>1 TEMPORADA DE LLUVIAS Y HURACANES</t>
  </si>
  <si>
    <t>2 PLAN DE PREVENCIÓN DE ACCIDENTES</t>
  </si>
  <si>
    <t>4 CAMINOS VECINALES DE TRANSITO EJIDAL</t>
  </si>
  <si>
    <t>5 OTRAS CONSTRUCCIONES DE INGENIERIA EN EL EJIDO</t>
  </si>
  <si>
    <t>3 URBANIZACIÓN MUNICIPAL</t>
  </si>
  <si>
    <t>2 REDES DE AGUA POTABLE</t>
  </si>
  <si>
    <t>1  DESAYUNOS SALUDABLES VERTIENTES FRIOS Y CALIENTES</t>
  </si>
  <si>
    <t xml:space="preserve"> 2 DESPENSAS SALUDABLES</t>
  </si>
  <si>
    <t>4 ALIMENTACION Y ASISTENCIA A ADULTOS MAYORES</t>
  </si>
  <si>
    <t>20 ADQUISICION Y SUMINISTRO DE MATERIALES PARA REHABILITACION DE TECHOS</t>
  </si>
  <si>
    <t>17 EQUIPAMIENTO DE TALLERES ARTESANALES COMUNITARIOS EN AREA RURAL</t>
  </si>
  <si>
    <t>1 MANTENIEMIENTO DE VIALIDADES E INMUEBLES MUNICIPALES</t>
  </si>
  <si>
    <t>1 SERVICIO DE LIMPIEZA EN VIALIDADES</t>
  </si>
  <si>
    <t>1 MANTENIMIENTO DE PARQUES Y JARDINES</t>
  </si>
  <si>
    <t>1 MANTENIMIENTO DE ALUMBRADO PUBLICO</t>
  </si>
  <si>
    <t>1 SERVICIO DE LIMPIEZA Y MANTENIMIENTO EN VIALIDADES, ESPACIOS PUBLICOS E INMUEBLES</t>
  </si>
  <si>
    <t>1 RECOLECCION DE BASURA</t>
  </si>
  <si>
    <t>2 CERTIFICA TU GANADO</t>
  </si>
  <si>
    <t>1ASESORATE JURIDICAMENTE Y PARTICIPA EN LAS CAMPAÑAS, TALLERES Y PALTICAS DE TU COMUNIDAD Y EJIDO</t>
  </si>
  <si>
    <t>1 INFORMATE PARA QUE TE SIENTAS PROTEGIDA</t>
  </si>
  <si>
    <t>2 EMPODERAMIENTO INTEGRAL DE LAS MUJERES CEPEDENSES</t>
  </si>
  <si>
    <t>1 FOMENTO TURISTICO Y PROMOCIÓN</t>
  </si>
  <si>
    <t>1 CULTURA DEL AGUA.</t>
  </si>
  <si>
    <t>13 REHAB DE ALUMBRADO PUBLICO CABECERA MUNICIPAL</t>
  </si>
  <si>
    <t>14 CONSTRUCCION DE BARDA PERIMETRAL ESC. SEC. TECNICA HORACIO FLORES DE LA PEÑA</t>
  </si>
  <si>
    <t>15 REHAB DE CAMINO RURAL QUE CONDUCE A EJIDO LA TRINIDAD</t>
  </si>
  <si>
    <t>20 REHAB DE POZO PROFUNDO AGUA POTABLE EJIDO DOS DE ABRIL</t>
  </si>
  <si>
    <t>23 REHAB DE POZO PROFUNDO AGUA POTABLE PREDIO DOLORES</t>
  </si>
  <si>
    <t>24 REHAB DE POZO PROFUNDO AGUA POTABLE EJIDO SAN FRANCISCO</t>
  </si>
  <si>
    <t>25 REHAB DE POZO PROFUNDO AGUA POTABLE PREDIO EL ALAMO</t>
  </si>
  <si>
    <t>26 REHAB DE BORDOS  (INFRAESTRUCTURA AGRICOLA) EJIDO TANQUE SAN VICENTE</t>
  </si>
  <si>
    <t>27 REHAB DE BORDOS  (INFRAESTRUCTURA AGRICOLA) EJIDO GENERAL CEPEDA, PREDIO LA MORA.</t>
  </si>
  <si>
    <t>28 REHAB DE CANAL DE CONDUCTOR DE AGUA EJIDO GENERAL CEPEDA, PREDIO LA MORA.</t>
  </si>
  <si>
    <t xml:space="preserve">29 CONSTRUCCION DE BANQUETA (ACERA) EN JARDIN DE NIÑOS, GENERAL ANTONIO CARDENAS RODRIGUEZ, GENERAL CEPEDA. </t>
  </si>
  <si>
    <t>30 REHAB DE POZO PROFUNDO AGUA POTABLE EN PREDIO EL GAVILLERO</t>
  </si>
  <si>
    <t>31 REHAB DE POZO PROFUNDO AGUA POTABLE EN PILAR ANTES LA GLORIA</t>
  </si>
  <si>
    <t>1 TODOS JUNTOS POR LOS ABUELITOS</t>
  </si>
  <si>
    <t>2 APOYO A PERSONAS DE BAJOS RECURSOS ECONOMICOS</t>
  </si>
  <si>
    <t>2 AGENDA PARA EL DESARROLLO MUNICIPAL</t>
  </si>
  <si>
    <t>Contribuir a mejorar la competividad de los negocios del municipio como destino Turístico</t>
  </si>
  <si>
    <t>: incrementar programas para la mujer para el desarrollo integral de la mujer promoviendo la protección inclusión y equidad de oportunidades en todas las comunidades del municipio y asi evitar el maltrato dentro del ámbito familiar</t>
  </si>
  <si>
    <t>1 REGISTRO Y PLANEACION FINANCIERA</t>
  </si>
  <si>
    <t xml:space="preserve">(($148,606.43 presupuesto trimestral ejercido/ $254,033.25 presupuesto semestral  programado -1)-1)*100= Se cumplió en un 141.50%, el resultado de la meta total programada del semestre con economía,  respecto al total de  insumos programados  y asignados al proyecto para generar las tareas de reclutamiento de nuevos elementos, capacitación y equipamiento de los mismos. </t>
  </si>
  <si>
    <r>
      <rPr>
        <b/>
        <sz val="9"/>
        <rFont val="Calibri"/>
        <family val="2"/>
        <scheme val="minor"/>
      </rPr>
      <t>Eficacia</t>
    </r>
    <r>
      <rPr>
        <sz val="9"/>
        <rFont val="Calibri"/>
        <family val="2"/>
        <scheme val="minor"/>
      </rPr>
      <t>.- Se cumplió en tiempo y forma con la elaboración de expedientes.</t>
    </r>
  </si>
  <si>
    <t>((25% metas logradas en la planeación financiera y flujo de información contable y presupuestal/100% metas programadas en la planeación financiera y flujo de información contable y presupuestal -1)-1)*100= 100% de metas cumplidas en el desempeño del personal asignado a la tesorería para cumplir con las tareas en el manejo de la gestión de los recursos financieros y elaboración del flujo de información financiera y presupuestal.</t>
  </si>
  <si>
    <t>(($646,072.05 presupuesto trimestral ejercido/ $766,614.00 presupuesto trimestral   programado -1)-1)*100= Se cumplió en un 115.72%, el resultado de la meta total programada del trimestre con economía,  respecto al total de  insumos programados  y asignados al proyecto para generar las tareas de gestión de los recursos financieros y elaboración del flujo de información financiera y presupuestal.</t>
  </si>
  <si>
    <r>
      <t>Eficacia.-</t>
    </r>
    <r>
      <rPr>
        <sz val="9"/>
        <rFont val="Calibri"/>
        <family val="2"/>
        <scheme val="minor"/>
      </rPr>
      <t xml:space="preserve"> Se cumplió en tiempo y forma con la elaboración de expedientes.</t>
    </r>
  </si>
  <si>
    <r>
      <rPr>
        <b/>
        <sz val="9"/>
        <rFont val="Calibri"/>
        <family val="2"/>
        <scheme val="minor"/>
      </rPr>
      <t xml:space="preserve">Eficacia.- </t>
    </r>
    <r>
      <rPr>
        <sz val="9"/>
        <rFont val="Calibri"/>
        <family val="2"/>
        <scheme val="minor"/>
      </rPr>
      <t>Se cumplió en tiempo y forma con la elaboración de expedientes.</t>
    </r>
  </si>
  <si>
    <r>
      <rPr>
        <b/>
        <sz val="9"/>
        <rFont val="Calibri"/>
        <family val="2"/>
        <scheme val="minor"/>
      </rPr>
      <t xml:space="preserve">Eficiencia </t>
    </r>
    <r>
      <rPr>
        <sz val="9"/>
        <rFont val="Calibri"/>
        <family val="2"/>
        <scheme val="minor"/>
      </rPr>
      <t>Mantenemos En Buen Estado El Sistema De Alumbrado Público Para Dar Mayor Seguridad A Los Habitantes Del Municipio.</t>
    </r>
  </si>
  <si>
    <r>
      <rPr>
        <b/>
        <sz val="9"/>
        <rFont val="Calibri"/>
        <family val="2"/>
        <scheme val="minor"/>
      </rPr>
      <t>Eficacia</t>
    </r>
    <r>
      <rPr>
        <sz val="9"/>
        <rFont val="Calibri"/>
        <family val="2"/>
        <scheme val="minor"/>
      </rPr>
      <t xml:space="preserve"> Mantener En Óptimas Condiciones Las Redes De Alumbrado Público.</t>
    </r>
  </si>
  <si>
    <r>
      <rPr>
        <b/>
        <sz val="9"/>
        <rFont val="Calibri"/>
        <family val="2"/>
        <scheme val="minor"/>
      </rPr>
      <t>Eficiencia:</t>
    </r>
    <r>
      <rPr>
        <sz val="9"/>
        <rFont val="Calibri"/>
        <family val="2"/>
        <scheme val="minor"/>
      </rPr>
      <t xml:space="preserve"> Disminuyó el gasto  de los servicios personales de seguridad pública, al 81.76% debido a que la dirección de seguridad pública optimizo los servicios a la comunidad y la capacitación a los elementos, ello con referencia al presupuesto programado, del cual arrojó el siguiente resultado.</t>
    </r>
  </si>
  <si>
    <r>
      <rPr>
        <b/>
        <sz val="9"/>
        <rFont val="Calibri"/>
        <family val="2"/>
        <scheme val="minor"/>
      </rPr>
      <t xml:space="preserve">Eficacia: </t>
    </r>
    <r>
      <rPr>
        <sz val="9"/>
        <rFont val="Calibri"/>
        <family val="2"/>
        <scheme val="minor"/>
      </rPr>
      <t xml:space="preserve">Se Cumplió en tiempo y forma con la  distribución adecuada de seguridad en el municipio, manteniendo en todo momento el porcentaje de eficiencia de respuesta a la comunidad, así como la prevención del delito y la ´profesionalización de los elementos.  
conforme al siguiente resultado.
</t>
    </r>
  </si>
  <si>
    <r>
      <rPr>
        <b/>
        <sz val="9"/>
        <rFont val="Calibri"/>
        <family val="2"/>
        <scheme val="minor"/>
      </rPr>
      <t xml:space="preserve">Economia: </t>
    </r>
    <r>
      <rPr>
        <sz val="9"/>
        <rFont val="Calibri"/>
        <family val="2"/>
        <scheme val="minor"/>
      </rPr>
      <t xml:space="preserve">Se obtuvo un resultado favorable respecto del ejercicio durante el segundo trimestre con referencia al presupuesto total programado de acuerdo al siguiente resultado 
</t>
    </r>
  </si>
  <si>
    <r>
      <rPr>
        <b/>
        <sz val="9"/>
        <rFont val="Calibri"/>
        <family val="2"/>
        <scheme val="minor"/>
      </rPr>
      <t>Eficacia:</t>
    </r>
    <r>
      <rPr>
        <sz val="9"/>
        <rFont val="Calibri"/>
        <family val="2"/>
        <scheme val="minor"/>
      </rPr>
      <t xml:space="preserve"> Se Cumplió con todas las metas programadas para este proyecto manteniendo en todo momento el porcentaje de eficiencia de respuesta a la ciudadanía, otorgándole  seguridad a sus bienes, a su persona y previniendo incidencias delictivas. Conforme al siguiente resultado.</t>
    </r>
  </si>
  <si>
    <r>
      <rPr>
        <b/>
        <sz val="9"/>
        <rFont val="Calibri"/>
        <family val="2"/>
        <scheme val="minor"/>
      </rPr>
      <t>Economia:</t>
    </r>
    <r>
      <rPr>
        <sz val="9"/>
        <rFont val="Calibri"/>
        <family val="2"/>
        <scheme val="minor"/>
      </rPr>
      <t xml:space="preserve"> Se obtuvo un resultado favorable respecto del ejercicio durante el segundo trimestre con referencia al presupuesto total programado de acuerdo al siguiente resultado 
</t>
    </r>
  </si>
  <si>
    <r>
      <rPr>
        <b/>
        <sz val="9"/>
        <rFont val="Calibri"/>
        <family val="2"/>
        <scheme val="minor"/>
      </rPr>
      <t xml:space="preserve">Eficiencia; </t>
    </r>
    <r>
      <rPr>
        <sz val="9"/>
        <rFont val="Calibri"/>
        <family val="2"/>
        <scheme val="minor"/>
      </rPr>
      <t>Disminuyó el gasto  de los servicios personales de seguridad pública, al 28.83% debido a que la dirección de seguridad pública optimizo los servicios a la comunidad y el reclutamiento de personal, as{i como la capacitación y equipamiento de los mismos, ello con referencia al presupuesto programado, del cual arrojó el siguiente resultado.</t>
    </r>
  </si>
  <si>
    <r>
      <rPr>
        <b/>
        <sz val="9"/>
        <rFont val="Calibri"/>
        <family val="2"/>
        <scheme val="minor"/>
      </rPr>
      <t>Eficacia</t>
    </r>
    <r>
      <rPr>
        <sz val="9"/>
        <rFont val="Calibri"/>
        <family val="2"/>
        <scheme val="minor"/>
      </rPr>
      <t xml:space="preserve"> Se Cumplió en tiempo y forma con la capacitación del cuerpo policiaco y el reclutamiento adecuado de nuevos elementos y el equipamiento de los mismo. </t>
    </r>
  </si>
  <si>
    <r>
      <rPr>
        <b/>
        <sz val="9"/>
        <rFont val="Calibri"/>
        <family val="2"/>
        <scheme val="minor"/>
      </rPr>
      <t xml:space="preserve">Economia; </t>
    </r>
    <r>
      <rPr>
        <sz val="9"/>
        <rFont val="Calibri"/>
        <family val="2"/>
        <scheme val="minor"/>
      </rPr>
      <t xml:space="preserve">Se obtuvo un resultado favorable respecto del ejercicio durante el segundo trimestre con referencia al presupuesto total programado de acuerdo al siguiente resultado </t>
    </r>
  </si>
  <si>
    <r>
      <rPr>
        <b/>
        <sz val="9"/>
        <rFont val="Calibri"/>
        <family val="2"/>
        <scheme val="minor"/>
      </rPr>
      <t xml:space="preserve">Eficiencia </t>
    </r>
    <r>
      <rPr>
        <sz val="9"/>
        <rFont val="Calibri"/>
        <family val="2"/>
        <scheme val="minor"/>
      </rPr>
      <t>Disminuyo el gasto de los servicios personales, ello con referencia al presupuesto programado del cual arrojó el siguiente resultado.</t>
    </r>
  </si>
  <si>
    <r>
      <rPr>
        <b/>
        <sz val="9"/>
        <rFont val="Calibri"/>
        <family val="2"/>
        <scheme val="minor"/>
      </rPr>
      <t xml:space="preserve">Eficacia </t>
    </r>
    <r>
      <rPr>
        <sz val="9"/>
        <rFont val="Calibri"/>
        <family val="2"/>
        <scheme val="minor"/>
      </rPr>
      <t xml:space="preserve">Se Cumplió en tiempo y forma con la elaboración de expedientes.
Y las metas logradas en la planeación de los programas.
</t>
    </r>
  </si>
  <si>
    <r>
      <rPr>
        <b/>
        <sz val="9"/>
        <rFont val="Calibri"/>
        <family val="2"/>
        <scheme val="minor"/>
      </rPr>
      <t>Economia</t>
    </r>
    <r>
      <rPr>
        <sz val="9"/>
        <rFont val="Calibri"/>
        <family val="2"/>
        <scheme val="minor"/>
      </rPr>
      <t xml:space="preserve"> Se obtuvo una economía, debido a la disminución del ejercicio al generar los insumos durante el primer trimestre con referencia al presupuesto total programado de acuerdo al siguiente resultado.</t>
    </r>
  </si>
  <si>
    <r>
      <rPr>
        <b/>
        <sz val="9"/>
        <rFont val="Calibri"/>
        <family val="2"/>
        <scheme val="minor"/>
      </rPr>
      <t>Eficiencia</t>
    </r>
    <r>
      <rPr>
        <sz val="9"/>
        <rFont val="Calibri"/>
        <family val="2"/>
        <scheme val="minor"/>
      </rPr>
      <t xml:space="preserve"> Se reduce el gasto familiar al tener hortalizas en sus huertos, reduciendo el índice de mala alimentación al consumir sus productos al 100% naturales, ello con referencia al presupuesto programado</t>
    </r>
  </si>
  <si>
    <r>
      <rPr>
        <b/>
        <sz val="9"/>
        <rFont val="Calibri"/>
        <family val="2"/>
        <scheme val="minor"/>
      </rPr>
      <t xml:space="preserve">Eficiencia </t>
    </r>
    <r>
      <rPr>
        <sz val="9"/>
        <rFont val="Calibri"/>
        <family val="2"/>
        <scheme val="minor"/>
      </rPr>
      <t xml:space="preserve">Incentivar el desarrollo de actividades primarias agrícolas, pecuarias, pesqueras y acuícolas con proyectos productivos o estratégicos de impacto regional, estatal  o local, con referencia al presupuesto programado del cual arrojo el siguiente resultado. </t>
    </r>
  </si>
  <si>
    <r>
      <rPr>
        <b/>
        <sz val="9"/>
        <rFont val="Calibri"/>
        <family val="2"/>
        <scheme val="minor"/>
      </rPr>
      <t xml:space="preserve">Economia.- </t>
    </r>
    <r>
      <rPr>
        <sz val="9"/>
        <rFont val="Calibri"/>
        <family val="2"/>
        <scheme val="minor"/>
      </rPr>
      <t xml:space="preserve"> Se obtuvo una economía en las familias beneficiadas ya que al apoyar a los productores con proyectos productivos obtienen recursos para complementar la alimentación de sus familias, con referencia al presupuesto total programado de acuerdo al  siguiente resultado.</t>
    </r>
  </si>
  <si>
    <r>
      <rPr>
        <b/>
        <sz val="9"/>
        <rFont val="Calibri"/>
        <family val="2"/>
        <scheme val="minor"/>
      </rPr>
      <t xml:space="preserve">Eficiencia.- </t>
    </r>
    <r>
      <rPr>
        <sz val="9"/>
        <rFont val="Calibri"/>
        <family val="2"/>
        <scheme val="minor"/>
      </rPr>
      <t xml:space="preserve">EFICIENTE YA QUE SE CUMPLE EL GASTO DE LOS SERVICIOS PERSONALES 
</t>
    </r>
  </si>
  <si>
    <r>
      <rPr>
        <b/>
        <sz val="9"/>
        <rFont val="Calibri"/>
        <family val="2"/>
        <scheme val="minor"/>
      </rPr>
      <t>Eficacia</t>
    </r>
    <r>
      <rPr>
        <sz val="9"/>
        <rFont val="Calibri"/>
        <family val="2"/>
        <scheme val="minor"/>
      </rPr>
      <t xml:space="preserve"> SE CUMPLE CON LO PROGRAMADO EN EL TRIMESTRE CON LA REVISION A LOS DOCUMENTOS QUE CORRESPONDE A LOS DEPARTAMENTOS A LOS QUE SE HACE LA REVISION
DE EXPEDIENTES, POLIZAS, EGRESOS, INGRESOS, 
 100% DE LAS METAS LOGRADAS EN LA PLEANEACION FINANCIERA Y FLUJO DE INFORMACION CONTABLE Y PRESUPUESTAL </t>
    </r>
  </si>
  <si>
    <r>
      <rPr>
        <b/>
        <sz val="9"/>
        <rFont val="Calibri"/>
        <family val="2"/>
        <scheme val="minor"/>
      </rPr>
      <t>Economia</t>
    </r>
    <r>
      <rPr>
        <sz val="9"/>
        <rFont val="Calibri"/>
        <family val="2"/>
        <scheme val="minor"/>
      </rPr>
      <t xml:space="preserve"> OBTUVO UNA ECONOMIA, DEBIDO A LO PRESPUESTADO AL PRIMER TRIMESTRE $82,154.57
PRESUPUESTO TRIMESTRAL EJERCIDO / 114,359.73 PRESUPUESTO AL PRIMER TRIMESTRE PROGRAMADO</t>
    </r>
  </si>
  <si>
    <r>
      <rPr>
        <b/>
        <sz val="9"/>
        <rFont val="Calibri"/>
        <family val="2"/>
        <scheme val="minor"/>
      </rPr>
      <t xml:space="preserve">Eficiencia </t>
    </r>
    <r>
      <rPr>
        <sz val="9"/>
        <rFont val="Calibri"/>
        <family val="2"/>
        <scheme val="minor"/>
      </rPr>
      <t xml:space="preserve">FOMENTANDO EL HABITO DE LA LECTURA EN LOS ESTUDIANTES DE LOS DIFERENTES NIVELES EDUCATIVOS ,SE INCREMENTO  LAS SOLICITUDES PARA LA CREDENCIAL   Y APROVECHAR LOS  SERVICIOS DE PRESTAMO A  DOMICILIO  Y ASI PODER HACER USO DEL ACERVO BIBLIOGRAFICO CON QUE CUENTA NUESTRA BIBLIOTECA, CON LOS PROGRAMAS DE FOMENTO AL HABITO DE LA LECTURA LLEVAMO A CABO LOS TALLERES DE VERANO “MIS VACACIONES EN LA BIBLIOTECA 2015 “ EN LOS CUALES SE REALIZARON EN LOS 2 TURNOS DE LA BIBLIOTECA EN LOS MESES DE JULIO Y AGOSTO  TENIENDO UNA GRAN DEMANDA YA QUE SE REALIZAN DIFERENTES ACTIVIDADES EDUCATIVAS DEPORTIVAS Y RECREATIVAS  PARA TODOS LOS NIÑOS .
SE ESTAN IMPARTIENDO CURSOS DE COMPUTACION BASICA POR PARTE DE MISION CULTURAL AQUÍ  EN LA BIBLIOTECA ,SE REALIZAN CUSOS DE EDUCACION INICIAL
</t>
    </r>
  </si>
  <si>
    <r>
      <rPr>
        <b/>
        <sz val="9"/>
        <rFont val="Calibri"/>
        <family val="2"/>
        <scheme val="minor"/>
      </rPr>
      <t>Eficacia</t>
    </r>
    <r>
      <rPr>
        <sz val="9"/>
        <rFont val="Calibri"/>
        <family val="2"/>
        <scheme val="minor"/>
      </rPr>
      <t xml:space="preserve"> METAS PROGRAMADAS,CUMPLIDAS
FIN: FOMENTAR EL HABITO DE LA LECTURA Y EL MSD Y AUMENTAR  EL NUMERO DE ASISTENTES A LA BIBLIOTECA
PROPÓSITO: DISFRUTAR DE LOS DIF. SERVICIOS BIBLIOTECARIOS  Y DE MODULO DE SERVICIOS DIGITALES
COMPONENTE: ESTUDIANTES, USUARIOS ADULTOS, MAESTROS ETC...
ACTIVIDAD: TALLERES DE VERANO “MIS VACACIONES EN LA BIBLIOTECA 2015”  FOMENTO AL HABITO DE LA LECTURA</t>
    </r>
  </si>
  <si>
    <r>
      <rPr>
        <b/>
        <sz val="9"/>
        <rFont val="Calibri"/>
        <family val="2"/>
        <scheme val="minor"/>
      </rPr>
      <t>Eficiencia</t>
    </r>
    <r>
      <rPr>
        <sz val="9"/>
        <rFont val="Calibri"/>
        <family val="2"/>
        <scheme val="minor"/>
      </rPr>
      <t xml:space="preserve"> Se incrementó los apoyos a la educación beneficiando asi el porcentaje programado a las actividades educativas dentro del cierre del 1er trimestre 2016 dando el siguiente resultado 
($ 329,325.00
 Presupuestado alcanzando así el cumplimiento de la meta no rebasado cantidades de los cuales son el manejo establecido para el departamento en este programa de educación.
</t>
    </r>
  </si>
  <si>
    <r>
      <rPr>
        <b/>
        <sz val="9"/>
        <rFont val="Calibri"/>
        <family val="2"/>
        <scheme val="minor"/>
      </rPr>
      <t xml:space="preserve">Eficacia </t>
    </r>
    <r>
      <rPr>
        <sz val="9"/>
        <rFont val="Calibri"/>
        <family val="2"/>
        <scheme val="minor"/>
      </rPr>
      <t>Se llega al alcance de las actividades programadas dentro del 1er trimestre de este año cumpliendo así con apoyos a escuelas ceremonias cívicas, apoyo a reuniones a las cuales fueron citados los directivos de las escuelas de la localidad donde asisten oportunamente para darse cuenta de los programas que se tienen dentro del departamento</t>
    </r>
  </si>
  <si>
    <r>
      <rPr>
        <b/>
        <sz val="9"/>
        <rFont val="Calibri"/>
        <family val="2"/>
        <scheme val="minor"/>
      </rPr>
      <t xml:space="preserve">Economia </t>
    </r>
    <r>
      <rPr>
        <sz val="9"/>
        <rFont val="Calibri"/>
        <family val="2"/>
        <scheme val="minor"/>
      </rPr>
      <t xml:space="preserve">Se obtiene lo siguiente en relación a lo presupuestado en el 1er trimestre a lo ejercido dentro del mismo presupuestado $ 329,325.00 1er trimestre ejercido $ 38,827.00 presupuesto  ejercido </t>
    </r>
  </si>
  <si>
    <r>
      <rPr>
        <b/>
        <sz val="9"/>
        <rFont val="Calibri"/>
        <family val="2"/>
        <scheme val="minor"/>
      </rPr>
      <t>Eficiencia</t>
    </r>
    <r>
      <rPr>
        <sz val="9"/>
        <rFont val="Calibri"/>
        <family val="2"/>
        <scheme val="minor"/>
      </rPr>
      <t xml:space="preserve"> Se incrementan las actividades culturales dentro del sector tanto educativo como para público en general con la elaboración de cursos y de exhibición de bailes folclóricos, eventos culturales demostraciones de obras de teatro, invitaciones perifoneo y pega de carteles convocatoria a los directores para la asistencia al concurso de poemas amor y amistad demostraciones de altar de muertos, primer concurso de catrinas 2016</t>
    </r>
  </si>
  <si>
    <r>
      <rPr>
        <b/>
        <sz val="9"/>
        <rFont val="Calibri"/>
        <family val="2"/>
        <scheme val="minor"/>
      </rPr>
      <t>Eficacia</t>
    </r>
    <r>
      <rPr>
        <sz val="9"/>
        <rFont val="Calibri"/>
        <family val="2"/>
        <scheme val="minor"/>
      </rPr>
      <t xml:space="preserve"> Se llega al alcance de las actividades programadas dentro del 1er trimestre  de este año cumpliendo así con apoyos a escuelas población en general con la demostración , presentación de ballet folclórico que traen consigo un ambiente familiar y algo fuera de lo normal a la población y así seguir conservando las actividades culturales que se tienen de años atrás no perder las costumbres con las que cuenta la población, con la presentación 
</t>
    </r>
  </si>
  <si>
    <r>
      <rPr>
        <b/>
        <sz val="9"/>
        <rFont val="Calibri"/>
        <family val="2"/>
        <scheme val="minor"/>
      </rPr>
      <t>Economia</t>
    </r>
    <r>
      <rPr>
        <sz val="9"/>
        <rFont val="Calibri"/>
        <family val="2"/>
        <scheme val="minor"/>
      </rPr>
      <t xml:space="preserve"> Se obtiene lo siguiente en relación a lo presupuestado por el 1er  trimestre y a lo ejercido dentro del mismo presupuestado $ 153,100.00
semestral ejercido $ $ 20,306.20 presupuesto en el cuarto trimestre del año y lo establecido en el ejercicio del presupuesto 2016 que abarca lo programado en el avance de ejercicios y productos realizados dentro del mismo 
</t>
    </r>
  </si>
  <si>
    <r>
      <rPr>
        <b/>
        <sz val="9"/>
        <rFont val="Calibri"/>
        <family val="2"/>
        <scheme val="minor"/>
      </rPr>
      <t>Eficiencia</t>
    </r>
    <r>
      <rPr>
        <sz val="9"/>
        <rFont val="Calibri"/>
        <family val="2"/>
        <scheme val="minor"/>
      </rPr>
      <t xml:space="preserve"> Se incrementan las actividades deportivas dentro del sector tanto educativo como para público en general con la elaboración de torneos dentro de las escuelas de la localidad dando así la revancha entre ellos como participantes entregando convocatorias y cedulas de inscripción torneos revolucionarios para participantes de la localidad como el área rural dando así una respuesta favorable de parte de los equipos de las escuelas como los foráneos, dando asi </t>
    </r>
  </si>
  <si>
    <r>
      <rPr>
        <b/>
        <sz val="9"/>
        <rFont val="Calibri"/>
        <family val="2"/>
        <scheme val="minor"/>
      </rPr>
      <t xml:space="preserve">Eficacia </t>
    </r>
    <r>
      <rPr>
        <sz val="9"/>
        <rFont val="Calibri"/>
        <family val="2"/>
        <scheme val="minor"/>
      </rPr>
      <t xml:space="preserve">Se llega al alcance de las actividades programadas dentro del 1° trimestre de este año cumpliendo así con apoyos en el ámbito deportivo a escuelas población en general con encuentros amistosos de fut bol, béisbol, voleibol en otras actividades deportivas dentro de las instituciones educativas y fuera de las mismas y en la unidad deportiva con torneos  apoyo a maestros de lo rural con propuestas para sus equipos deportivos </t>
    </r>
  </si>
  <si>
    <r>
      <rPr>
        <b/>
        <sz val="9"/>
        <rFont val="Calibri"/>
        <family val="2"/>
        <scheme val="minor"/>
      </rPr>
      <t>Eficiencia</t>
    </r>
    <r>
      <rPr>
        <sz val="9"/>
        <rFont val="Calibri"/>
        <family val="2"/>
        <scheme val="minor"/>
      </rPr>
      <t xml:space="preserve"> Se incrementó los apoyos a mujeres mal tratadas en el ámbito familiar beneficiando así el porcentaje programado a las actividades del 1° trimestre con lo establecido dentro de las actividades del ejercicio
 presupuestado alcanzando así el cumplimiento de la meta no rebasado cantidades de los cuales son el manejo establecido para el departamento en este programa
</t>
    </r>
  </si>
  <si>
    <r>
      <rPr>
        <b/>
        <sz val="9"/>
        <rFont val="Calibri"/>
        <family val="2"/>
        <scheme val="minor"/>
      </rPr>
      <t>Eficacia</t>
    </r>
    <r>
      <rPr>
        <sz val="9"/>
        <rFont val="Calibri"/>
        <family val="2"/>
        <scheme val="minor"/>
      </rPr>
      <t xml:space="preserve"> Se llega al alcance de las actividades programadas dentro del 1° trimestre de este año cumpliendo así cumpliendo asi con los cursos talleres en las colonias de la localidad como en los ejidos los cuales son completamente de gran ayuda a las mujeres que sufren de mal trato familiar platicas de cáncer en diferentes áreas rurales asi como platicas a personas con capacidades diferentes , asistencia a conferencias fuera de la localidad, cursos a madres solteras todo esto establecido en el ejercicio del presupuesto 2016</t>
    </r>
  </si>
  <si>
    <r>
      <rPr>
        <b/>
        <sz val="9"/>
        <rFont val="Calibri"/>
        <family val="2"/>
        <scheme val="minor"/>
      </rPr>
      <t>Economia</t>
    </r>
    <r>
      <rPr>
        <sz val="9"/>
        <rFont val="Calibri"/>
        <family val="2"/>
        <scheme val="minor"/>
      </rPr>
      <t xml:space="preserve"> Se obtiene lo siguiente en relación a lo presupuestado por 1° trimestre y a lo ejercido dentro del mismo presupuestado $ 228,828.00
</t>
    </r>
  </si>
  <si>
    <r>
      <rPr>
        <b/>
        <sz val="9"/>
        <rFont val="Calibri"/>
        <family val="2"/>
        <scheme val="minor"/>
      </rPr>
      <t>Eficiencia</t>
    </r>
    <r>
      <rPr>
        <sz val="9"/>
        <rFont val="Calibri"/>
        <family val="2"/>
        <scheme val="minor"/>
      </rPr>
      <t xml:space="preserve"> (($84,366.52 presupuesto de servicios para la planeación y estrategia ejercidos/430,713.00 presupuesto de servicios personales para la planeación y estrategia programados-1)-1*100= Se cumplió en un 180.41% las metas programadas, el resultado de los servicios personales, con respecto a las metas programadas para la planeación y estrategia.
</t>
    </r>
  </si>
  <si>
    <r>
      <rPr>
        <b/>
        <sz val="9"/>
        <rFont val="Calibri"/>
        <family val="2"/>
        <scheme val="minor"/>
      </rPr>
      <t>Eficacia</t>
    </r>
    <r>
      <rPr>
        <sz val="9"/>
        <rFont val="Calibri"/>
        <family val="2"/>
        <scheme val="minor"/>
      </rPr>
      <t xml:space="preserve"> Se cumplió en tiempo y forma con la elaboración de informes de actividades, reuniones con actores del ramo turístico y con comerciantes. 
La programación de actividades y tareas programadas para el tercer trimestre se realizaron de manera exitosa por parte del personal de ésta dirección, de acuerdo al presupuesto asignado.
</t>
    </r>
  </si>
  <si>
    <r>
      <rPr>
        <b/>
        <sz val="9"/>
        <rFont val="Calibri"/>
        <family val="2"/>
        <scheme val="minor"/>
      </rPr>
      <t>Economia</t>
    </r>
    <r>
      <rPr>
        <sz val="9"/>
        <rFont val="Calibri"/>
        <family val="2"/>
        <scheme val="minor"/>
      </rPr>
      <t xml:space="preserve"> Se obtuvo una economía, que se ve reflejada en éste 1° trimestre. obtiene lo siguiente en relación a lo presupuestado por el 1°er  trimestre y a lo ejercido dentro del mismo presupuestado $107,678.25 
 ejercido $ 88,366.52  presupuesto se cumplió en un 78.14%%</t>
    </r>
  </si>
  <si>
    <r>
      <rPr>
        <b/>
        <sz val="9"/>
        <rFont val="Calibri"/>
        <family val="2"/>
        <scheme val="minor"/>
      </rPr>
      <t>Eficiencia</t>
    </r>
    <r>
      <rPr>
        <sz val="9"/>
        <rFont val="Calibri"/>
        <family val="2"/>
        <scheme val="minor"/>
      </rPr>
      <t>: Brindar y apoyar mediante procesos agiles a quién solicita el servicio de catastro para la total satisfacción de quién solicita nuestros servicios.</t>
    </r>
  </si>
  <si>
    <r>
      <rPr>
        <b/>
        <sz val="9"/>
        <rFont val="Calibri"/>
        <family val="2"/>
        <scheme val="minor"/>
      </rPr>
      <t xml:space="preserve">Eficacia: </t>
    </r>
    <r>
      <rPr>
        <sz val="9"/>
        <rFont val="Calibri"/>
        <family val="2"/>
        <scheme val="minor"/>
      </rPr>
      <t>Brindar y apoyar mediante procesos agiles a quién solicita el servicio de catastro para la total satisfacción de quién solicita nuestros servicios</t>
    </r>
  </si>
  <si>
    <r>
      <rPr>
        <b/>
        <sz val="9"/>
        <rFont val="Calibri"/>
        <family val="2"/>
        <scheme val="minor"/>
      </rPr>
      <t>Eficiencia:</t>
    </r>
    <r>
      <rPr>
        <sz val="9"/>
        <rFont val="Calibri"/>
        <family val="2"/>
        <scheme val="minor"/>
      </rPr>
      <t xml:space="preserve"> Brindar y apoyar mediante procesos agiles a quién solicita el servicio de catastro para la total satisfacción de quién solicita nuestros servicios.</t>
    </r>
  </si>
  <si>
    <r>
      <rPr>
        <b/>
        <sz val="9"/>
        <rFont val="Calibri"/>
        <family val="2"/>
        <scheme val="minor"/>
      </rPr>
      <t>Eficacia</t>
    </r>
    <r>
      <rPr>
        <sz val="9"/>
        <rFont val="Calibri"/>
        <family val="2"/>
        <scheme val="minor"/>
      </rPr>
      <t>: Brindar y apoyar mediante procesos agiles a quién solicita el servicio de catastro para la total satisfacción de quién solicita nuestros servicios</t>
    </r>
  </si>
  <si>
    <r>
      <rPr>
        <b/>
        <sz val="9"/>
        <rFont val="Calibri"/>
        <family val="2"/>
        <scheme val="minor"/>
      </rPr>
      <t xml:space="preserve">Economia </t>
    </r>
    <r>
      <rPr>
        <sz val="9"/>
        <rFont val="Calibri"/>
        <family val="2"/>
        <scheme val="minor"/>
      </rPr>
      <t xml:space="preserve">Se obtuvo una economía favorable  durante el primer trimestre  de acuerdo al siguiente resultado 
</t>
    </r>
  </si>
  <si>
    <r>
      <rPr>
        <b/>
        <sz val="9"/>
        <rFont val="Calibri"/>
        <family val="2"/>
        <scheme val="minor"/>
      </rPr>
      <t>Eficiencia</t>
    </r>
    <r>
      <rPr>
        <sz val="9"/>
        <rFont val="Calibri"/>
        <family val="2"/>
        <scheme val="minor"/>
      </rPr>
      <t xml:space="preserve"> Se mantuvo una eficiencia en la ejecución del presupuesto de acuerdo al siguiente resultado</t>
    </r>
  </si>
  <si>
    <t>((25% metas logradas en la eficiencia de respuesta a la comunidad, prevención del delito y profesionalización de los elementos  /25% metas  programadas  en la operación, prevención del delito y profesionalización de los elementos. 
-1)-1)*100= 100% de metas cumplidas en el desempeño del personal de seguridad pública, para brindar a la comunidad la eficacia de respuesta necesaria, con la capacitación y conocimientos adecuados.</t>
  </si>
  <si>
    <t xml:space="preserve">((100% metas logradas en la eficiencia de respuesta a la comunidad, prevención del delito y prevención de adicciones /100% metas  programadas  
eficiencia de respuesta a la ciudadanía, otorgándole  seguridad a sus bienes, a su persona y previniendo incidencias delictivas. 
-1)-1)*100= 100% de metas cumplidas en el desempeño del personal de seguridad pública. </t>
  </si>
  <si>
    <t xml:space="preserve">(($173,500.00 presupuesto trimestral  ejercido/ $951,400.5 presupuesto semestral  programado -1)-1)*100= Se cumplió en un 181.76%, el resultado de la meta total programada del semestre con economía,  respecto al total de  insumos programados  y asignados al proyecto para generar las tareas de prevención del delito, eficacia de respuesta a la comunidad (operatividad)  profesionalización y modernización del sistema de Seguridad Pública. </t>
  </si>
  <si>
    <t xml:space="preserve">((420,419.92 presupuesto de servicios personales ejercidos/420,419.92 presupuesto de servicios personales programados -1)-1)*100= Se cumplió en un 100% el resultado programado fue favorable  del ejercicio presupuestal  de los servicios personales, pues se alcanzaron en un 100% la metas programadas para la prevención del delito, operación, profesionalización y modernización del sistema de seguridad pública. 
</t>
  </si>
  <si>
    <r>
      <rPr>
        <b/>
        <sz val="9"/>
        <rFont val="Calibri"/>
        <family val="2"/>
        <scheme val="minor"/>
      </rPr>
      <t xml:space="preserve">Eficiencia </t>
    </r>
    <r>
      <rPr>
        <sz val="9"/>
        <rFont val="Calibri"/>
        <family val="2"/>
        <scheme val="minor"/>
      </rPr>
      <t xml:space="preserve">Disminuyó el gasto  de los servicios personales del personal asignado, resultado favorable a la eficiencia operativa del personal de la tesorería municipal, ello con referencia al presupuesto programado, del cual arrojó el siguiente resultado.
</t>
    </r>
  </si>
  <si>
    <r>
      <rPr>
        <b/>
        <sz val="9"/>
        <rFont val="Calibri"/>
        <family val="2"/>
        <scheme val="minor"/>
      </rPr>
      <t xml:space="preserve">Economia.- </t>
    </r>
    <r>
      <rPr>
        <sz val="9"/>
        <rFont val="Calibri"/>
        <family val="2"/>
        <scheme val="minor"/>
      </rPr>
      <t>Se obtuvo una economía, debido a que el presupuesto  ejercido durante el primer trimestre fue menor con referencia al presupuesto  programado, de acuerdo al siguiente resultado.</t>
    </r>
  </si>
  <si>
    <r>
      <rPr>
        <b/>
        <sz val="9"/>
        <rFont val="Calibri"/>
        <family val="2"/>
        <scheme val="minor"/>
      </rPr>
      <t>Eficacia</t>
    </r>
    <r>
      <rPr>
        <sz val="9"/>
        <rFont val="Calibri"/>
        <family val="2"/>
        <scheme val="minor"/>
      </rPr>
      <t xml:space="preserve"> Se Cumplió en tiempo y forma con  la elaboración de informes financieros, manteniendo  el porcentaje de eficacia en el  desempeño en la planeación financiera y de flujo de información contable y presupuestal conforme al siguiente resultado.</t>
    </r>
  </si>
  <si>
    <r>
      <rPr>
        <b/>
        <sz val="9"/>
        <rFont val="Calibri"/>
        <family val="2"/>
        <scheme val="minor"/>
      </rPr>
      <t xml:space="preserve">Economia </t>
    </r>
    <r>
      <rPr>
        <sz val="9"/>
        <rFont val="Calibri"/>
        <family val="2"/>
        <scheme val="minor"/>
      </rPr>
      <t>Se obtuvo una economía, debido a la disminución del ejercicio presupuestal para generar los insumos  durante el segundo trimestre con referencia al presupuesto total  programado, de acuerdo al siguiente resultado.</t>
    </r>
  </si>
  <si>
    <r>
      <rPr>
        <b/>
        <sz val="9"/>
        <rFont val="Calibri"/>
        <family val="2"/>
        <scheme val="minor"/>
      </rPr>
      <t>Economia</t>
    </r>
    <r>
      <rPr>
        <sz val="9"/>
        <rFont val="Calibri"/>
        <family val="2"/>
        <scheme val="minor"/>
      </rPr>
      <t xml:space="preserve"> Se obtiene lo siguiente en relación a lo presupuestado por el 1° trimestre  y a lo ejercido dentro del mismo presupuestado $ 130,392.00
En el 1° trimestre ejercido $ 39,351.16 presupuesto en el 1° trimestre del avance de lo programado en este ejercicio 2016 dando asi un total cumplimiento en la economía que se establece en el ejercicio 2016 y que fue y es ejercido con su total claridad en lo programado</t>
    </r>
  </si>
  <si>
    <t xml:space="preserve">Los ciudadanos tienen la confianza de un excelente servicio de atención y rápida solución a sus problemas expuestos </t>
  </si>
  <si>
    <t>Del 1 de enero al 30 de junio del 2016</t>
  </si>
  <si>
    <t>Balanza de Comprobacion Acumulada</t>
  </si>
  <si>
    <t xml:space="preserve">Garantiza las condiciones de seguridad y paz social a la población del municipio de General Cepeda por medio de la legalidad, prevención, operación, profesionalización y modernización del sistema de seguridad pública integrando en este proceso la participación social. </t>
  </si>
  <si>
    <t>Mejora la calidad de vida y desarrollo humano en zonas de pobreza y marginación</t>
  </si>
  <si>
    <t xml:space="preserve">Mejora la calidad de vida de los habitantes de las zonas rurales a través de procesos de autoconsumo, brindando hortalizas para su plantamiento en los huertos familiares.
</t>
  </si>
  <si>
    <t>Asegura el flujo de información confiable, oportuna y suficiente, del gobierno hacia la sociedad y los organismos que por ley deben recabar información gubernamental, a fin de que la gestión pública se realice en un ambiente de transparencia</t>
  </si>
  <si>
    <t>Mantiene en condiciones optimas la limpiaza de la cabecera municipal.</t>
  </si>
  <si>
    <t>Brinda a los 906 ejidatarios de nuestra población servicios jurídicos y públicos municipales de calidad a toda la ciudadanía promoviendo una cultura jurídica.</t>
  </si>
  <si>
    <t xml:space="preserve">Promueve el desarrollo sano, integral y pleno a través del deporte y dentro de esta misma actividad evitar la obesidad entre los alumnos y la población en general las actividades culturales y actividades educativas en las escuelas de la localidad y eventos masivos en el municipio para la mejora de las actividades dentro de los programas y presupuestos ejercidos en el 2015
</t>
  </si>
  <si>
    <t>Promueve el desarrollo sano, integral y pleno a través del deporte y dentro de esta misma actividad evitar la obesidad entre los alumnos y la población en general las actividades culturales y actividades educativas en las escuelas de la localidad y eventos masivos en el municipio para la mejora de las actividades dentro de los programas y presupuestos ejercidos en el 2015</t>
  </si>
  <si>
    <t>CONSERVALAS TRADICIONES DEL MUNICIPIO Y BRINDAR UNA MEJOR OPCION DE DISTRACCION A TODA LA POBLACION EN GENERAL</t>
  </si>
  <si>
    <t>Apoya a mejorar la imagen urbana en el Centro Histórico mediante la ejecucion de obras civiles en comunidades y colonias ademas de implementar un programa de recuperación de nomenclatura.</t>
  </si>
  <si>
    <t>Garantiza las condiciones de seguridad de la población por medio de la prevención integrado a la participación social en la comunidad</t>
  </si>
  <si>
    <t>Detonar el desarrollo dela agricultura y logra un mejoramiento y desarrollo de las comunidades rurales que se dedican a las actividades agropecuarias, el cual representa un método más  para el combate de la pobreza y la marginación de las comunidades marginadas.</t>
  </si>
  <si>
    <t>Detona el desarrollo de la agricultura y logra un mejoramiento y desarrollo de las comunidades rurales que se dedican a las actividades agropecuarias, el cual representa un método más  para el combate de la pobreza y la marginación de las comunidades marginadas.</t>
  </si>
  <si>
    <t>Optimiza las condiciones de vida de la población en situación de pobreza alimentaria de capacidades promoviendo y apoyando su autodesarrollo.</t>
  </si>
  <si>
    <t>Brinda una sana alimentación a niños de 0 a 5 años, en edad escolar de 6 a 12 años y jóvenes de 13 a 16 años.</t>
  </si>
  <si>
    <t>Optimiza las condiciones de vida de la población en situación de pobreza, promovida y apoyando su autodesarrollo.</t>
  </si>
  <si>
    <t xml:space="preserve">Promueve el desarrollo sano, integral y pleno a través del deporte y dentro de esta misma actividad evitar la obesidad entre los alumnos y la población en general las actividades culturales y actividades educativas en las escuelas de la localidad y eventos masivos en el municipio para la mejora de las actividades dentro de los programas y presupuestos ejercidos en el 2015
</t>
  </si>
  <si>
    <t xml:space="preserve">FOMENTA EL HABITO DE LA LECTURA EN  TODOS LOS NIVELES EDUCATIVOS ASI COMO EN LA POBLACION EN GENERAL
</t>
  </si>
  <si>
    <t>Construye el sano desarrollo e integración social en el municipio mediante el fortalecimiento de la actividad física y recreación</t>
  </si>
  <si>
    <t>Mantiene en buen estado de limpieza  las vialidades,  para dar mayor confort los habitantes del municipio.</t>
  </si>
  <si>
    <t xml:space="preserve">Habilita y Mantiene en óptimas condiciones 
Los espacios públicos
</t>
  </si>
  <si>
    <t xml:space="preserve">TODO GASTO PRESUPUESTADO SE EJERCE  COMO SE ESTABLECE EN EL PRESUPUESTO DE EGRESOS OTORGADO PARA EL EJERCICIO FISCAL 
VIGENTE POR MEDIO DE CALIDAD OPORTUNA EN RESPUESTA ALOS REQUERIMIENTOS TRANSPARENTES DE RECURSOS Y PROGRAMAS QUE EJERCE EL MPIO.
</t>
  </si>
  <si>
    <t>AVANCE 50%.- Contribuye a combatir los ilícitos derivados de la corrupción, integrando a la sociedad en este proceso.</t>
  </si>
  <si>
    <t>AVANCE 50%.- Mejora la calidad de vida y desarrollo humano en zonas de pobreza y marginación.</t>
  </si>
  <si>
    <t>AVANCE 50%.- PROMUEVE LA PRODUCCION DE GRANOS BASICOS PARA FORTALECER LA ECONOMIA DE LAS FAMILIAS DEL MEDIO RURAL</t>
  </si>
  <si>
    <t>AVANCE 50%.- MEJORA LA CALIDAD DE VIDA DE LOS HABITANTES DE LAS ZONAS RURALES ATRAVES DE PROCESOS DE AUTOCONSUMO, BRINDANDO HORTALIZAS PARA SU PLANTAMIENTO EN LOS HUERTOS FAMLIARES .</t>
  </si>
  <si>
    <t>AVANCE 50%.- Asegura el flujo de información confiable, oportuna y suficiente, del gobierno hacia la sociedad y los organismos que por ley deben recabar información gubernamental, a fin de que la gestión pública se realice en un ambiente de transparencia.</t>
  </si>
  <si>
    <t>AVANCE 50%.- Asegura el flujo de información confiable, oportuna y suficiente, del gobierno hacia la sociedad y los organismos que por ley deben recabar información gubernamental, a fin de que la gestión pública se realice en un ambiente de transparencia</t>
  </si>
  <si>
    <t>AVANCE 50%.- Otorga las mejores respuestas a los requerimientos de la sociedad, con un gobierno eficiente, eficazy equitativo que, mediante una nueva actitud, sea capaz de incidir en un desarrollo sustentable, sostenido y equilibrado.</t>
  </si>
  <si>
    <t>AVANCE 50%.- TODO GASTO PRESUPUESTADO SE EJERCE COMO SE   ESTABLECE EN EL PRESUPUESTO DE EGRESOS OTORGADO PARA EL EJERICIO FISCAL VIGENTE, POR MEDIO DE CALIDAD OPORTUNA EN RESPUESTA A LOS REQUERIMIENTOS TRANSPARENTES DE RECURSOS Y PROGRAMAS QUE EJERCE EL MUNICIPIO.</t>
  </si>
  <si>
    <t>AVANCE 50%.- MANTIENE EN OPTIMAS CONDICIONES DE LIMPIEZA LAS VIALIDADES</t>
  </si>
  <si>
    <t>AVANCE 50%.- Habilita y mantiene en condiciones óptimas los espacios públicos.</t>
  </si>
  <si>
    <t xml:space="preserve"> AVANCE 50%.- MANTUVO EN OPTIMAS CONDICIONES DE LIMPIEZA Y MANTENIMIENTO LAS VIALIDADES,ESPACIOS PUBLICOS E INMUEBLES</t>
  </si>
  <si>
    <t>AVANCE 50%.- Brinda con calidad la mejor y más oportuna respuesta a los requerimientos de la población,haciendo uso óptimo y transparente de los recursosy programas para la construcción de un municipio competitivo.</t>
  </si>
  <si>
    <t>AVANCE 50%.- Induce y capacita al personal municipalpara brindar atención de calidad, profesional y humana a la población.</t>
  </si>
  <si>
    <t>AVANCE 50%.- Construye el sano desarrollo e integracion social en el municipio mediante el fortalecimiento de la actividad fisica y recreacion</t>
  </si>
  <si>
    <t>AVANCE 50%.- Impulsa la educación en el Municipio de General Cepeda contribuyendo a evitar la deserción escolar.</t>
  </si>
  <si>
    <t>AVANCE 50%.- BRINDA  PUBLICOS MUNICIPALES  Y  DE ASISTENCIA JURIDICOS Y DE CALIDAD A TODA LA CIUDADANIA PARA QUE LEGALICE SU PATIMONIO FAMILIAR.</t>
  </si>
  <si>
    <t xml:space="preserve">AVANCE 50%.- BRINDA A LOS 906 EJIDATARIOS DE NUESTRA POBLACION  SERVICIOS JURIDICOS Y PUBLICOS MUNICIPALES DE CALIDAD A TODA LA CIUDADANIA PROMOVIENDO UNA CULTURA JURIDICA QUE CONCIENTICE A LOS HABITANTES DE LAS COMUNIDADES EJIDALES DE LA IMPORTANCIA DE REGISTRAR JURIDICAMENTE SU GANADO. </t>
  </si>
  <si>
    <t>AVANCE 50%.- Logra fortalecer una mejor educacion en la gente de la poblacion a no perder los valores de la educacion y seguir alimentando a la niñez y juventud del municipio con todas esras actividades que se comprenden en este proyecto</t>
  </si>
  <si>
    <t>AVANCE 50%.- fortalece el deporte como metodo para el bienestar de la salud de toda la poblacion y evitar enfermedades por obesidad</t>
  </si>
  <si>
    <t>AVANCE 50%.- Establecer programas de apoyo a la formación personal, toma de desiciones, comunicación y sensibilización sobre la importancia de la mujer en la sociedad</t>
  </si>
  <si>
    <t>AVANCE 50%.- Promoción y difusión de atractivos turísticos del Municipio. Desarrollo cultural y turístico.</t>
  </si>
  <si>
    <t>AVANCE 50%.- Garantiza las condiciones de seguridad a la población del Municipio de General Cepeda, por medio de  prevención, operación, profesionalización y modernización del sistema de proteccion civil, integrando en este proceso la participación social.</t>
  </si>
  <si>
    <t>AVANCE 50%.- Optimiza las condiciones de vida de la poblaciòn en situaciòn de pobreza alimentaria y de capacidades promoviendo y apoyando su autodesarrollo</t>
  </si>
  <si>
    <t>AVANCE 50%.- Brinda una sana y adecuada alimentaciòn a niñas y niños en edad escolar</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</si>
</sst>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44" formatCode="_-&quot;$&quot;* #,##0.00_-;\-&quot;$&quot;* #,##0.00_-;_-&quot;$&quot;* &quot;-&quot;??_-;_-@_-"/>
    <numFmt numFmtId="43" formatCode="_-* #,##0.00_-;\-* #,##0.00_-;_-* &quot;-&quot;??_-;_-@_-"/>
    <numFmt numFmtId="164" formatCode="General_)"/>
    <numFmt numFmtId="165" formatCode="0_ ;\-0\ "/>
    <numFmt numFmtId="166" formatCode="#,##0_ ;\-#,##0\ "/>
    <numFmt numFmtId="167" formatCode="_-* #,##0_-;\-* #,##0_-;_-* &quot;-&quot;??_-;_-@_-"/>
    <numFmt numFmtId="168" formatCode="#,##0.00_ ;\-#,##0.00\ "/>
    <numFmt numFmtId="169" formatCode="_-[$$-80A]* #,##0.00_-;\-[$$-80A]* #,##0.00_-;_-[$$-80A]* &quot;-&quot;??_-;_-@_-"/>
    <numFmt numFmtId="170" formatCode="&quot;$&quot;#,##0.00"/>
  </numFmts>
  <fonts count="87">
    <font>
      <sz val="11"/>
      <color theme="1"/>
      <name val="Calibri"/>
      <family val="2"/>
      <scheme val="minor"/>
    </font>
    <font>
      <sz val="8"/>
      <name val="Arial"/>
      <family val="2"/>
    </font>
    <font>
      <b/>
      <sz val="9"/>
      <name val="Arial"/>
      <family val="2"/>
    </font>
    <font>
      <sz val="10"/>
      <name val="Arial"/>
      <family val="2"/>
    </font>
    <font>
      <b/>
      <sz val="8"/>
      <name val="Arial"/>
      <family val="2"/>
    </font>
    <font>
      <sz val="9"/>
      <name val="Arial"/>
      <family val="2"/>
    </font>
    <font>
      <b/>
      <i/>
      <sz val="8"/>
      <name val="Arial"/>
      <family val="2"/>
    </font>
    <font>
      <sz val="9"/>
      <name val="Soberana Sans"/>
      <family val="3"/>
    </font>
    <font>
      <sz val="11"/>
      <color theme="1"/>
      <name val="Calibri"/>
      <family val="2"/>
      <scheme val="minor"/>
    </font>
    <font>
      <sz val="8"/>
      <color theme="1"/>
      <name val="Arial"/>
      <family val="2"/>
    </font>
    <font>
      <b/>
      <sz val="8"/>
      <color theme="1"/>
      <name val="Arial"/>
      <family val="2"/>
    </font>
    <font>
      <sz val="8"/>
      <color theme="1"/>
      <name val="Calibri"/>
      <family val="2"/>
      <scheme val="minor"/>
    </font>
    <font>
      <sz val="8"/>
      <color indexed="8"/>
      <name val="Arial"/>
      <family val="2"/>
    </font>
    <font>
      <sz val="8"/>
      <color rgb="FF000000"/>
      <name val="Arial"/>
      <family val="2"/>
    </font>
    <font>
      <sz val="11"/>
      <color indexed="8"/>
      <name val="Calibri"/>
      <family val="2"/>
    </font>
    <font>
      <b/>
      <sz val="8"/>
      <color indexed="8"/>
      <name val="Arial"/>
      <family val="2"/>
    </font>
    <font>
      <b/>
      <sz val="11"/>
      <color theme="1"/>
      <name val="Calibri"/>
      <family val="2"/>
      <scheme val="minor"/>
    </font>
    <font>
      <b/>
      <sz val="8"/>
      <color theme="0"/>
      <name val="Arial"/>
      <family val="2"/>
    </font>
    <font>
      <b/>
      <sz val="8"/>
      <color rgb="FF000000"/>
      <name val="Arial"/>
      <family val="2"/>
    </font>
    <font>
      <sz val="12"/>
      <color rgb="FFFF0000"/>
      <name val="Arial"/>
      <family val="2"/>
    </font>
    <font>
      <sz val="8"/>
      <color theme="0"/>
      <name val="Arial"/>
      <family val="2"/>
    </font>
    <font>
      <b/>
      <vertAlign val="superscript"/>
      <sz val="8"/>
      <color theme="0"/>
      <name val="Arial"/>
      <family val="2"/>
    </font>
    <font>
      <sz val="11"/>
      <color theme="1"/>
      <name val="Arial"/>
      <family val="2"/>
    </font>
    <font>
      <b/>
      <sz val="9"/>
      <color theme="0"/>
      <name val="Arial"/>
      <family val="2"/>
    </font>
    <font>
      <sz val="9"/>
      <color theme="1"/>
      <name val="Arial"/>
      <family val="2"/>
    </font>
    <font>
      <b/>
      <sz val="9"/>
      <color theme="1"/>
      <name val="Arial"/>
      <family val="2"/>
    </font>
    <font>
      <sz val="9"/>
      <color theme="0"/>
      <name val="Arial"/>
      <family val="2"/>
    </font>
    <font>
      <vertAlign val="superscript"/>
      <sz val="8"/>
      <color theme="1"/>
      <name val="Calibri"/>
      <family val="2"/>
    </font>
    <font>
      <vertAlign val="superscript"/>
      <sz val="8"/>
      <color theme="1"/>
      <name val="Arial"/>
      <family val="2"/>
    </font>
    <font>
      <b/>
      <sz val="11"/>
      <name val="Arial"/>
      <family val="2"/>
    </font>
    <font>
      <sz val="7"/>
      <color theme="1"/>
      <name val="Arial"/>
      <family val="2"/>
    </font>
    <font>
      <b/>
      <sz val="7"/>
      <name val="Arial"/>
      <family val="2"/>
    </font>
    <font>
      <b/>
      <sz val="7"/>
      <color theme="0"/>
      <name val="Arial"/>
      <family val="2"/>
    </font>
    <font>
      <b/>
      <i/>
      <sz val="9"/>
      <name val="Arial"/>
      <family val="2"/>
    </font>
    <font>
      <b/>
      <sz val="7"/>
      <color theme="1"/>
      <name val="Arial"/>
      <family val="2"/>
    </font>
    <font>
      <sz val="36"/>
      <color theme="0"/>
      <name val="Arial"/>
      <family val="2"/>
    </font>
    <font>
      <i/>
      <sz val="9"/>
      <name val="Arial"/>
      <family val="2"/>
    </font>
    <font>
      <sz val="9"/>
      <color rgb="FFFF0000"/>
      <name val="Arial"/>
      <family val="2"/>
    </font>
    <font>
      <b/>
      <sz val="9"/>
      <color theme="0" tint="-0.499984740745262"/>
      <name val="Arial"/>
      <family val="2"/>
    </font>
    <font>
      <b/>
      <i/>
      <sz val="9"/>
      <color theme="1"/>
      <name val="Arial"/>
      <family val="2"/>
    </font>
    <font>
      <sz val="16"/>
      <color rgb="FFFF0000"/>
      <name val="Arial"/>
      <family val="2"/>
    </font>
    <font>
      <b/>
      <sz val="9"/>
      <color theme="1" tint="0.34998626667073579"/>
      <name val="Arial"/>
      <family val="2"/>
    </font>
    <font>
      <sz val="14"/>
      <color rgb="FFFF0000"/>
      <name val="Arial"/>
      <family val="2"/>
    </font>
    <font>
      <i/>
      <sz val="9"/>
      <color theme="1"/>
      <name val="Arial"/>
      <family val="2"/>
    </font>
    <font>
      <sz val="9"/>
      <color theme="1"/>
      <name val="Calibri"/>
      <family val="2"/>
      <scheme val="minor"/>
    </font>
    <font>
      <b/>
      <sz val="7"/>
      <color indexed="8"/>
      <name val="Arial"/>
      <family val="2"/>
    </font>
    <font>
      <sz val="10"/>
      <color rgb="FF000000"/>
      <name val="Calibri"/>
      <family val="2"/>
    </font>
    <font>
      <sz val="9"/>
      <color rgb="FF000000"/>
      <name val="Arial"/>
      <family val="2"/>
    </font>
    <font>
      <sz val="10"/>
      <color indexed="8"/>
      <name val="Arial"/>
      <family val="2"/>
    </font>
    <font>
      <b/>
      <sz val="10"/>
      <color indexed="8"/>
      <name val="Arial"/>
      <family val="2"/>
    </font>
    <font>
      <sz val="9"/>
      <color indexed="8"/>
      <name val="Arial"/>
      <family val="2"/>
    </font>
    <font>
      <sz val="7"/>
      <color rgb="FFFF0000"/>
      <name val="Arial"/>
      <family val="2"/>
    </font>
    <font>
      <b/>
      <sz val="11"/>
      <color theme="0"/>
      <name val="Arial"/>
      <family val="2"/>
    </font>
    <font>
      <b/>
      <sz val="12"/>
      <color theme="0"/>
      <name val="Arial"/>
      <family val="2"/>
    </font>
    <font>
      <sz val="11"/>
      <color theme="0"/>
      <name val="Arial"/>
      <family val="2"/>
    </font>
    <font>
      <sz val="12"/>
      <color theme="0"/>
      <name val="Arial"/>
      <family val="2"/>
    </font>
    <font>
      <sz val="11"/>
      <color rgb="FF000000"/>
      <name val="Arial"/>
      <family val="2"/>
    </font>
    <font>
      <b/>
      <sz val="10"/>
      <color theme="1"/>
      <name val="Calibri"/>
      <family val="2"/>
      <scheme val="minor"/>
    </font>
    <font>
      <b/>
      <sz val="10"/>
      <color theme="0"/>
      <name val="Arial"/>
      <family val="2"/>
    </font>
    <font>
      <b/>
      <sz val="10"/>
      <color theme="1"/>
      <name val="Arial"/>
      <family val="2"/>
    </font>
    <font>
      <b/>
      <sz val="16"/>
      <name val="Calibri"/>
      <family val="2"/>
      <scheme val="minor"/>
    </font>
    <font>
      <sz val="12"/>
      <color theme="1"/>
      <name val="Calibri"/>
      <family val="2"/>
      <scheme val="minor"/>
    </font>
    <font>
      <sz val="12"/>
      <name val="Calibri"/>
      <family val="2"/>
      <scheme val="minor"/>
    </font>
    <font>
      <b/>
      <sz val="13"/>
      <name val="Calibri"/>
      <family val="2"/>
      <scheme val="minor"/>
    </font>
    <font>
      <b/>
      <sz val="13"/>
      <color theme="1"/>
      <name val="Calibri"/>
      <family val="2"/>
      <scheme val="minor"/>
    </font>
    <font>
      <b/>
      <sz val="16"/>
      <color theme="0"/>
      <name val="Calibri"/>
      <family val="2"/>
      <scheme val="minor"/>
    </font>
    <font>
      <b/>
      <sz val="10"/>
      <color theme="0"/>
      <name val="Calibri"/>
      <family val="2"/>
      <scheme val="minor"/>
    </font>
    <font>
      <b/>
      <sz val="14"/>
      <color theme="0"/>
      <name val="Calibri"/>
      <family val="2"/>
      <scheme val="minor"/>
    </font>
    <font>
      <b/>
      <sz val="6"/>
      <color theme="0"/>
      <name val="Calibri"/>
      <family val="2"/>
      <scheme val="minor"/>
    </font>
    <font>
      <b/>
      <sz val="6"/>
      <color theme="0"/>
      <name val="Arial"/>
      <family val="2"/>
    </font>
    <font>
      <sz val="11"/>
      <color rgb="FFFF0000"/>
      <name val="Arial"/>
      <family val="2"/>
    </font>
    <font>
      <b/>
      <sz val="11"/>
      <name val="Calibri"/>
      <family val="2"/>
      <scheme val="minor"/>
    </font>
    <font>
      <b/>
      <sz val="11"/>
      <color theme="0"/>
      <name val="Calibri"/>
      <family val="2"/>
      <scheme val="minor"/>
    </font>
    <font>
      <sz val="11"/>
      <name val="Calibri"/>
      <family val="2"/>
      <scheme val="minor"/>
    </font>
    <font>
      <b/>
      <sz val="12"/>
      <color theme="0"/>
      <name val="Calibri"/>
      <family val="2"/>
      <scheme val="minor"/>
    </font>
    <font>
      <sz val="10"/>
      <color theme="1"/>
      <name val="Arial"/>
      <family val="2"/>
    </font>
    <font>
      <b/>
      <sz val="11"/>
      <color theme="1"/>
      <name val="Arial"/>
      <family val="2"/>
    </font>
    <font>
      <b/>
      <sz val="11"/>
      <color rgb="FF000000"/>
      <name val="Arial"/>
      <family val="2"/>
    </font>
    <font>
      <b/>
      <sz val="11"/>
      <color rgb="FFFF0000"/>
      <name val="Arial"/>
      <family val="2"/>
    </font>
    <font>
      <b/>
      <sz val="9"/>
      <name val="Calibri"/>
      <family val="2"/>
      <scheme val="minor"/>
    </font>
    <font>
      <b/>
      <sz val="7"/>
      <name val="Calibri"/>
      <family val="2"/>
      <scheme val="minor"/>
    </font>
    <font>
      <sz val="7"/>
      <name val="Calibri"/>
      <family val="2"/>
      <scheme val="minor"/>
    </font>
    <font>
      <sz val="7"/>
      <color theme="1"/>
      <name val="Calibri"/>
      <family val="2"/>
      <scheme val="minor"/>
    </font>
    <font>
      <sz val="9"/>
      <name val="Calibri"/>
      <family val="2"/>
      <scheme val="minor"/>
    </font>
    <font>
      <b/>
      <sz val="9"/>
      <color indexed="8"/>
      <name val="Arial"/>
      <family val="2"/>
    </font>
    <font>
      <b/>
      <sz val="9"/>
      <color rgb="FF000000"/>
      <name val="Arial"/>
      <family val="2"/>
    </font>
    <font>
      <b/>
      <sz val="18"/>
      <color theme="0"/>
      <name val="Calibri"/>
      <family val="2"/>
      <scheme val="minor"/>
    </font>
  </fonts>
  <fills count="19">
    <fill>
      <patternFill patternType="none"/>
    </fill>
    <fill>
      <patternFill patternType="gray125"/>
    </fill>
    <fill>
      <patternFill patternType="solid">
        <fgColor rgb="FF92D050"/>
        <bgColor indexed="64"/>
      </patternFill>
    </fill>
    <fill>
      <patternFill patternType="solid">
        <fgColor theme="0" tint="-4.9989318521683403E-2"/>
        <bgColor indexed="64"/>
      </patternFill>
    </fill>
    <fill>
      <patternFill patternType="solid">
        <fgColor theme="0"/>
        <bgColor indexed="64"/>
      </patternFill>
    </fill>
    <fill>
      <patternFill patternType="solid">
        <fgColor theme="6" tint="0.39997558519241921"/>
        <bgColor indexed="64"/>
      </patternFill>
    </fill>
    <fill>
      <patternFill patternType="solid">
        <fgColor theme="6" tint="0.59999389629810485"/>
        <bgColor indexed="64"/>
      </patternFill>
    </fill>
    <fill>
      <patternFill patternType="solid">
        <fgColor rgb="FF339933"/>
        <bgColor indexed="64"/>
      </patternFill>
    </fill>
    <fill>
      <patternFill patternType="solid">
        <fgColor rgb="FF00B050"/>
        <bgColor indexed="64"/>
      </patternFill>
    </fill>
    <fill>
      <patternFill patternType="solid">
        <fgColor rgb="FFFFFFCC"/>
        <bgColor indexed="64"/>
      </patternFill>
    </fill>
    <fill>
      <patternFill patternType="solid">
        <fgColor rgb="FF66FFFF"/>
        <bgColor indexed="64"/>
      </patternFill>
    </fill>
    <fill>
      <patternFill patternType="solid">
        <fgColor theme="3" tint="0.59999389629810485"/>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FFCC99"/>
        <bgColor indexed="64"/>
      </patternFill>
    </fill>
    <fill>
      <patternFill patternType="solid">
        <fgColor rgb="FFFFCC00"/>
        <bgColor indexed="64"/>
      </patternFill>
    </fill>
    <fill>
      <patternFill patternType="solid">
        <fgColor rgb="FF009900"/>
        <bgColor indexed="64"/>
      </patternFill>
    </fill>
    <fill>
      <patternFill patternType="solid">
        <fgColor theme="0" tint="-0.34998626667073579"/>
        <bgColor indexed="64"/>
      </patternFill>
    </fill>
    <fill>
      <patternFill patternType="solid">
        <fgColor rgb="FF008000"/>
        <bgColor indexed="64"/>
      </patternFill>
    </fill>
  </fills>
  <borders count="54">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bottom style="medium">
        <color theme="0" tint="-0.499984740745262"/>
      </bottom>
      <diagonal/>
    </border>
    <border>
      <left/>
      <right/>
      <top style="medium">
        <color theme="0" tint="-0.499984740745262"/>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right/>
      <top style="thin">
        <color indexed="64"/>
      </top>
      <bottom style="double">
        <color indexed="64"/>
      </bottom>
      <diagonal/>
    </border>
  </borders>
  <cellStyleXfs count="8">
    <xf numFmtId="0" fontId="0" fillId="0" borderId="0"/>
    <xf numFmtId="164" fontId="3" fillId="0" borderId="0"/>
    <xf numFmtId="43" fontId="8" fillId="0" borderId="0" applyFont="0" applyFill="0" applyBorder="0" applyAlignment="0" applyProtection="0"/>
    <xf numFmtId="0" fontId="3" fillId="0" borderId="0"/>
    <xf numFmtId="0" fontId="8" fillId="0" borderId="0"/>
    <xf numFmtId="43" fontId="14" fillId="0" borderId="0" applyFont="0" applyFill="0" applyBorder="0" applyAlignment="0" applyProtection="0"/>
    <xf numFmtId="44" fontId="8" fillId="0" borderId="0" applyFont="0" applyFill="0" applyBorder="0" applyAlignment="0" applyProtection="0"/>
    <xf numFmtId="9" fontId="8" fillId="0" borderId="0" applyFont="0" applyFill="0" applyBorder="0" applyAlignment="0" applyProtection="0"/>
  </cellStyleXfs>
  <cellXfs count="1049">
    <xf numFmtId="0" fontId="0" fillId="0" borderId="0" xfId="0"/>
    <xf numFmtId="165" fontId="2" fillId="2" borderId="0" xfId="2" applyNumberFormat="1" applyFont="1" applyFill="1" applyBorder="1" applyAlignment="1">
      <alignment horizontal="center"/>
    </xf>
    <xf numFmtId="0" fontId="9" fillId="3" borderId="0" xfId="0" applyFont="1" applyFill="1" applyBorder="1" applyAlignment="1">
      <alignment vertical="top"/>
    </xf>
    <xf numFmtId="3" fontId="1" fillId="3" borderId="0" xfId="2" applyNumberFormat="1" applyFont="1" applyFill="1" applyBorder="1" applyAlignment="1">
      <alignment vertical="top"/>
    </xf>
    <xf numFmtId="0" fontId="10" fillId="3" borderId="0" xfId="0" applyFont="1" applyFill="1" applyBorder="1" applyAlignment="1">
      <alignment vertical="top"/>
    </xf>
    <xf numFmtId="0" fontId="1" fillId="4" borderId="0" xfId="0" applyFont="1" applyFill="1" applyBorder="1" applyAlignment="1">
      <alignment horizontal="right"/>
    </xf>
    <xf numFmtId="0" fontId="5" fillId="2" borderId="0" xfId="3" applyFont="1" applyFill="1" applyBorder="1" applyAlignment="1">
      <alignment horizontal="center" vertical="center"/>
    </xf>
    <xf numFmtId="0" fontId="0" fillId="0" borderId="0" xfId="0" applyFill="1"/>
    <xf numFmtId="3" fontId="1" fillId="5" borderId="0" xfId="0" applyNumberFormat="1" applyFont="1" applyFill="1" applyBorder="1" applyAlignment="1" applyProtection="1">
      <alignment vertical="top"/>
      <protection locked="0"/>
    </xf>
    <xf numFmtId="3" fontId="4" fillId="5" borderId="14" xfId="0" applyNumberFormat="1" applyFont="1" applyFill="1" applyBorder="1" applyAlignment="1" applyProtection="1">
      <alignment vertical="top"/>
    </xf>
    <xf numFmtId="3" fontId="4" fillId="5" borderId="0" xfId="0" applyNumberFormat="1" applyFont="1" applyFill="1" applyBorder="1" applyAlignment="1" applyProtection="1">
      <alignment vertical="top"/>
    </xf>
    <xf numFmtId="3" fontId="4" fillId="5" borderId="0" xfId="0" applyNumberFormat="1" applyFont="1" applyFill="1" applyBorder="1" applyAlignment="1" applyProtection="1">
      <alignment horizontal="right" vertical="top"/>
    </xf>
    <xf numFmtId="3" fontId="1" fillId="6" borderId="0" xfId="2" applyNumberFormat="1" applyFont="1" applyFill="1" applyBorder="1" applyAlignment="1" applyProtection="1">
      <alignment horizontal="right" vertical="top" wrapText="1"/>
    </xf>
    <xf numFmtId="0" fontId="9" fillId="0" borderId="0" xfId="0" applyFont="1" applyAlignment="1">
      <alignment wrapText="1"/>
    </xf>
    <xf numFmtId="14" fontId="9" fillId="0" borderId="0" xfId="0" applyNumberFormat="1" applyFont="1" applyAlignment="1">
      <alignment wrapText="1"/>
    </xf>
    <xf numFmtId="0" fontId="11" fillId="0" borderId="0" xfId="0" applyFont="1" applyFill="1"/>
    <xf numFmtId="0" fontId="9" fillId="4" borderId="0" xfId="0" applyFont="1" applyFill="1"/>
    <xf numFmtId="0" fontId="9" fillId="0" borderId="0" xfId="0" applyFont="1"/>
    <xf numFmtId="0" fontId="10" fillId="4" borderId="0" xfId="4" applyFont="1" applyFill="1"/>
    <xf numFmtId="0" fontId="10" fillId="4" borderId="0" xfId="4" applyFont="1" applyFill="1" applyAlignment="1">
      <alignment horizontal="center"/>
    </xf>
    <xf numFmtId="0" fontId="12" fillId="4" borderId="11" xfId="4" applyFont="1" applyFill="1" applyBorder="1"/>
    <xf numFmtId="0" fontId="12" fillId="4" borderId="7" xfId="4" applyFont="1" applyFill="1" applyBorder="1"/>
    <xf numFmtId="0" fontId="12" fillId="4" borderId="8" xfId="4" applyFont="1" applyFill="1" applyBorder="1"/>
    <xf numFmtId="0" fontId="12" fillId="4" borderId="8" xfId="4" applyFont="1" applyFill="1" applyBorder="1" applyAlignment="1">
      <alignment horizontal="center"/>
    </xf>
    <xf numFmtId="0" fontId="12" fillId="4" borderId="17" xfId="4" applyFont="1" applyFill="1" applyBorder="1" applyAlignment="1">
      <alignment horizontal="center"/>
    </xf>
    <xf numFmtId="0" fontId="12" fillId="4" borderId="1" xfId="4" applyFont="1" applyFill="1" applyBorder="1" applyAlignment="1">
      <alignment horizontal="center" vertical="center"/>
    </xf>
    <xf numFmtId="0" fontId="12" fillId="4" borderId="3" xfId="4" applyFont="1" applyFill="1" applyBorder="1" applyAlignment="1">
      <alignment horizontal="center" vertical="center"/>
    </xf>
    <xf numFmtId="0" fontId="12" fillId="4" borderId="4" xfId="4" applyFont="1" applyFill="1" applyBorder="1" applyAlignment="1">
      <alignment horizontal="center" vertical="center"/>
    </xf>
    <xf numFmtId="0" fontId="12" fillId="4" borderId="5" xfId="4" applyFont="1" applyFill="1" applyBorder="1" applyAlignment="1">
      <alignment wrapText="1"/>
    </xf>
    <xf numFmtId="0" fontId="15" fillId="4" borderId="9" xfId="4" applyFont="1" applyFill="1" applyBorder="1" applyAlignment="1">
      <alignment horizontal="centerContinuous"/>
    </xf>
    <xf numFmtId="0" fontId="15" fillId="4" borderId="6" xfId="4" applyFont="1" applyFill="1" applyBorder="1" applyAlignment="1">
      <alignment horizontal="centerContinuous"/>
    </xf>
    <xf numFmtId="0" fontId="15" fillId="4" borderId="10" xfId="4" applyFont="1" applyFill="1" applyBorder="1" applyAlignment="1">
      <alignment horizontal="left" wrapText="1"/>
    </xf>
    <xf numFmtId="0" fontId="1" fillId="4" borderId="7" xfId="0" applyFont="1" applyFill="1" applyBorder="1" applyAlignment="1">
      <alignment vertical="top" wrapText="1"/>
    </xf>
    <xf numFmtId="0" fontId="15" fillId="4" borderId="1" xfId="4" applyFont="1" applyFill="1" applyBorder="1" applyAlignment="1">
      <alignment horizontal="left"/>
    </xf>
    <xf numFmtId="0" fontId="15" fillId="4" borderId="0" xfId="4" applyFont="1" applyFill="1" applyBorder="1" applyAlignment="1">
      <alignment horizontal="left"/>
    </xf>
    <xf numFmtId="0" fontId="13" fillId="4" borderId="2" xfId="0" applyFont="1" applyFill="1" applyBorder="1" applyAlignment="1">
      <alignment vertical="center" wrapText="1"/>
    </xf>
    <xf numFmtId="0" fontId="15" fillId="4" borderId="1" xfId="4" applyFont="1" applyFill="1" applyBorder="1" applyAlignment="1">
      <alignment horizontal="center" vertical="center"/>
    </xf>
    <xf numFmtId="0" fontId="10" fillId="4" borderId="0" xfId="0" applyFont="1" applyFill="1"/>
    <xf numFmtId="0" fontId="10" fillId="0" borderId="0" xfId="0" applyFont="1"/>
    <xf numFmtId="0" fontId="12" fillId="4" borderId="0" xfId="4" applyFont="1" applyFill="1" applyBorder="1" applyAlignment="1">
      <alignment horizontal="center" vertical="center"/>
    </xf>
    <xf numFmtId="0" fontId="15" fillId="4" borderId="10" xfId="4" applyFont="1" applyFill="1" applyBorder="1" applyAlignment="1">
      <alignment horizontal="left" wrapText="1" indent="1"/>
    </xf>
    <xf numFmtId="37" fontId="17" fillId="8" borderId="16" xfId="4" applyNumberFormat="1" applyFont="1" applyFill="1" applyBorder="1" applyAlignment="1">
      <alignment horizontal="center" wrapText="1"/>
    </xf>
    <xf numFmtId="0" fontId="9" fillId="4" borderId="2" xfId="0" applyFont="1" applyFill="1" applyBorder="1"/>
    <xf numFmtId="0" fontId="9" fillId="4" borderId="0" xfId="0" applyFont="1" applyFill="1" applyBorder="1"/>
    <xf numFmtId="0" fontId="10" fillId="4" borderId="0" xfId="0" applyFont="1" applyFill="1" applyBorder="1"/>
    <xf numFmtId="0" fontId="10" fillId="4" borderId="2" xfId="0" applyFont="1" applyFill="1" applyBorder="1"/>
    <xf numFmtId="0" fontId="0" fillId="4" borderId="0" xfId="0" applyFill="1"/>
    <xf numFmtId="0" fontId="17" fillId="8" borderId="16" xfId="0" applyFont="1" applyFill="1" applyBorder="1" applyAlignment="1">
      <alignment horizontal="center" vertical="center" wrapText="1"/>
    </xf>
    <xf numFmtId="0" fontId="9" fillId="4" borderId="1" xfId="0" applyFont="1" applyFill="1" applyBorder="1" applyAlignment="1">
      <alignment horizontal="justify" vertical="center" wrapText="1"/>
    </xf>
    <xf numFmtId="0" fontId="9" fillId="4" borderId="2" xfId="0" applyFont="1" applyFill="1" applyBorder="1" applyAlignment="1">
      <alignment horizontal="justify" vertical="center" wrapText="1"/>
    </xf>
    <xf numFmtId="0" fontId="9" fillId="4" borderId="1" xfId="0" applyFont="1" applyFill="1" applyBorder="1" applyAlignment="1">
      <alignment horizontal="justify" vertical="top" wrapText="1"/>
    </xf>
    <xf numFmtId="0" fontId="9" fillId="4" borderId="2" xfId="0" applyFont="1" applyFill="1" applyBorder="1" applyAlignment="1">
      <alignment horizontal="justify" vertical="top" wrapText="1"/>
    </xf>
    <xf numFmtId="0" fontId="9" fillId="4" borderId="3" xfId="0" applyFont="1" applyFill="1" applyBorder="1" applyAlignment="1">
      <alignment horizontal="justify" vertical="top" wrapText="1"/>
    </xf>
    <xf numFmtId="0" fontId="16" fillId="4" borderId="0" xfId="0" applyFont="1" applyFill="1"/>
    <xf numFmtId="0" fontId="16" fillId="0" borderId="0" xfId="0" applyFont="1"/>
    <xf numFmtId="0" fontId="9" fillId="4" borderId="11" xfId="0" applyFont="1" applyFill="1" applyBorder="1" applyAlignment="1">
      <alignment horizontal="justify" vertical="center" wrapText="1"/>
    </xf>
    <xf numFmtId="0" fontId="9" fillId="4" borderId="8" xfId="0" applyFont="1" applyFill="1" applyBorder="1" applyAlignment="1">
      <alignment horizontal="justify" vertical="center" wrapText="1"/>
    </xf>
    <xf numFmtId="0" fontId="9" fillId="4" borderId="17" xfId="0" applyFont="1" applyFill="1" applyBorder="1" applyAlignment="1">
      <alignment horizontal="justify" vertical="center" wrapText="1"/>
    </xf>
    <xf numFmtId="0" fontId="10" fillId="4" borderId="2" xfId="0" applyFont="1" applyFill="1" applyBorder="1" applyAlignment="1">
      <alignment horizontal="justify" vertical="center" wrapText="1"/>
    </xf>
    <xf numFmtId="0" fontId="10" fillId="4" borderId="1" xfId="0" applyFont="1" applyFill="1" applyBorder="1" applyAlignment="1">
      <alignment horizontal="justify" vertical="center" wrapText="1"/>
    </xf>
    <xf numFmtId="0" fontId="10" fillId="4" borderId="3" xfId="0" applyFont="1" applyFill="1" applyBorder="1" applyAlignment="1">
      <alignment horizontal="justify" vertical="center" wrapText="1"/>
    </xf>
    <xf numFmtId="0" fontId="10" fillId="4" borderId="5" xfId="0" applyFont="1" applyFill="1" applyBorder="1" applyAlignment="1">
      <alignment horizontal="justify" vertical="center" wrapText="1"/>
    </xf>
    <xf numFmtId="0" fontId="9" fillId="4" borderId="18" xfId="0" applyFont="1" applyFill="1" applyBorder="1" applyAlignment="1">
      <alignment horizontal="right" vertical="center" wrapText="1"/>
    </xf>
    <xf numFmtId="0" fontId="19" fillId="0" borderId="0" xfId="0" applyFont="1" applyAlignment="1">
      <alignment horizontal="center"/>
    </xf>
    <xf numFmtId="0" fontId="13" fillId="4" borderId="1" xfId="0" applyFont="1" applyFill="1" applyBorder="1" applyAlignment="1">
      <alignment horizontal="center" vertical="center" wrapText="1"/>
    </xf>
    <xf numFmtId="0" fontId="13" fillId="4" borderId="0" xfId="0" applyFont="1" applyFill="1" applyBorder="1" applyAlignment="1">
      <alignment vertical="center" wrapText="1"/>
    </xf>
    <xf numFmtId="0" fontId="10" fillId="4" borderId="9" xfId="0" applyFont="1" applyFill="1" applyBorder="1" applyAlignment="1">
      <alignment horizontal="justify" vertical="center" wrapText="1"/>
    </xf>
    <xf numFmtId="0" fontId="10" fillId="4" borderId="10" xfId="0" applyFont="1" applyFill="1" applyBorder="1" applyAlignment="1">
      <alignment horizontal="justify" vertical="center" wrapText="1"/>
    </xf>
    <xf numFmtId="0" fontId="9" fillId="4" borderId="11" xfId="0" applyFont="1" applyFill="1" applyBorder="1" applyAlignment="1">
      <alignment horizontal="left" vertical="center" wrapText="1"/>
    </xf>
    <xf numFmtId="0" fontId="0" fillId="0" borderId="0" xfId="0" applyAlignment="1">
      <alignment vertical="top"/>
    </xf>
    <xf numFmtId="0" fontId="9" fillId="4" borderId="1" xfId="0" applyFont="1" applyFill="1" applyBorder="1" applyAlignment="1">
      <alignment horizontal="left" vertical="top"/>
    </xf>
    <xf numFmtId="0" fontId="9" fillId="4" borderId="2" xfId="0" applyFont="1" applyFill="1" applyBorder="1" applyAlignment="1">
      <alignment horizontal="justify" vertical="top"/>
    </xf>
    <xf numFmtId="0" fontId="16" fillId="0" borderId="0" xfId="0" applyFont="1" applyAlignment="1">
      <alignment vertical="top"/>
    </xf>
    <xf numFmtId="0" fontId="9" fillId="4" borderId="3" xfId="0" applyFont="1" applyFill="1" applyBorder="1" applyAlignment="1">
      <alignment horizontal="left" vertical="top"/>
    </xf>
    <xf numFmtId="0" fontId="9" fillId="4" borderId="5" xfId="0" applyFont="1" applyFill="1" applyBorder="1" applyAlignment="1">
      <alignment vertical="top"/>
    </xf>
    <xf numFmtId="0" fontId="10" fillId="4" borderId="3" xfId="0" applyFont="1" applyFill="1" applyBorder="1" applyAlignment="1">
      <alignment horizontal="left" vertical="top"/>
    </xf>
    <xf numFmtId="0" fontId="10" fillId="4" borderId="5" xfId="0" applyFont="1" applyFill="1" applyBorder="1" applyAlignment="1">
      <alignment vertical="top"/>
    </xf>
    <xf numFmtId="0" fontId="9" fillId="0" borderId="0" xfId="0" applyFont="1" applyAlignment="1">
      <alignment horizontal="left"/>
    </xf>
    <xf numFmtId="0" fontId="20" fillId="8" borderId="0" xfId="0" applyFont="1" applyFill="1"/>
    <xf numFmtId="0" fontId="9" fillId="4" borderId="0" xfId="0" applyFont="1" applyFill="1" applyBorder="1" applyAlignment="1">
      <alignment horizontal="justify" vertical="center" wrapText="1"/>
    </xf>
    <xf numFmtId="0" fontId="9" fillId="4" borderId="2" xfId="0" applyFont="1" applyFill="1" applyBorder="1" applyAlignment="1">
      <alignment horizontal="right" vertical="center" wrapText="1"/>
    </xf>
    <xf numFmtId="0" fontId="9" fillId="4" borderId="19" xfId="0" applyFont="1" applyFill="1" applyBorder="1" applyAlignment="1">
      <alignment horizontal="right" vertical="center" wrapText="1"/>
    </xf>
    <xf numFmtId="0" fontId="9" fillId="4" borderId="20" xfId="0" applyFont="1" applyFill="1" applyBorder="1" applyAlignment="1">
      <alignment horizontal="justify" vertical="center" wrapText="1"/>
    </xf>
    <xf numFmtId="0" fontId="10" fillId="4" borderId="21" xfId="0" applyFont="1" applyFill="1" applyBorder="1" applyAlignment="1">
      <alignment horizontal="justify" vertical="center" wrapText="1"/>
    </xf>
    <xf numFmtId="0" fontId="10" fillId="4" borderId="20" xfId="0" applyFont="1" applyFill="1" applyBorder="1" applyAlignment="1">
      <alignment horizontal="justify" vertical="center" wrapText="1"/>
    </xf>
    <xf numFmtId="37" fontId="17" fillId="8" borderId="16" xfId="4" applyNumberFormat="1" applyFont="1" applyFill="1" applyBorder="1" applyAlignment="1">
      <alignment horizontal="center" vertical="center"/>
    </xf>
    <xf numFmtId="0" fontId="22" fillId="4" borderId="0" xfId="0" applyFont="1" applyFill="1"/>
    <xf numFmtId="0" fontId="22" fillId="0" borderId="0" xfId="0" applyFont="1"/>
    <xf numFmtId="0" fontId="24" fillId="0" borderId="0" xfId="0" applyFont="1"/>
    <xf numFmtId="0" fontId="24" fillId="4" borderId="0" xfId="0" applyFont="1" applyFill="1"/>
    <xf numFmtId="0" fontId="17" fillId="8" borderId="16" xfId="0" applyFont="1" applyFill="1" applyBorder="1" applyAlignment="1">
      <alignment horizontal="center"/>
    </xf>
    <xf numFmtId="0" fontId="9" fillId="4" borderId="16" xfId="0" applyFont="1" applyFill="1" applyBorder="1"/>
    <xf numFmtId="0" fontId="20" fillId="4" borderId="16" xfId="0" applyFont="1" applyFill="1" applyBorder="1"/>
    <xf numFmtId="0" fontId="9" fillId="4" borderId="16" xfId="0" applyFont="1" applyFill="1" applyBorder="1" applyAlignment="1">
      <alignment horizontal="center"/>
    </xf>
    <xf numFmtId="0" fontId="9" fillId="4" borderId="22" xfId="0" applyFont="1" applyFill="1" applyBorder="1" applyAlignment="1">
      <alignment horizontal="right" vertical="center" wrapText="1"/>
    </xf>
    <xf numFmtId="0" fontId="9" fillId="4" borderId="16" xfId="0" applyFont="1" applyFill="1" applyBorder="1" applyAlignment="1">
      <alignment horizontal="right" vertical="center" wrapText="1"/>
    </xf>
    <xf numFmtId="0" fontId="24" fillId="4" borderId="0" xfId="0" applyFont="1" applyFill="1" applyProtection="1"/>
    <xf numFmtId="0" fontId="24" fillId="4" borderId="0" xfId="0" applyFont="1" applyFill="1" applyProtection="1">
      <protection locked="0"/>
    </xf>
    <xf numFmtId="0" fontId="24" fillId="4" borderId="0" xfId="0" applyFont="1" applyFill="1" applyBorder="1" applyProtection="1">
      <protection locked="0"/>
    </xf>
    <xf numFmtId="0" fontId="24" fillId="4" borderId="0" xfId="0" applyFont="1" applyFill="1" applyBorder="1" applyProtection="1"/>
    <xf numFmtId="0" fontId="24" fillId="4" borderId="0" xfId="0" applyFont="1" applyFill="1" applyBorder="1" applyAlignment="1" applyProtection="1">
      <protection locked="0"/>
    </xf>
    <xf numFmtId="0" fontId="5" fillId="4" borderId="0" xfId="0" applyFont="1" applyFill="1" applyBorder="1" applyAlignment="1" applyProtection="1">
      <alignment vertical="top" wrapText="1"/>
      <protection locked="0"/>
    </xf>
    <xf numFmtId="0" fontId="24" fillId="4" borderId="0" xfId="0" applyFont="1" applyFill="1" applyAlignment="1" applyProtection="1">
      <protection locked="0"/>
    </xf>
    <xf numFmtId="0" fontId="24" fillId="4" borderId="0" xfId="0" applyFont="1" applyFill="1" applyAlignment="1">
      <alignment vertical="top"/>
    </xf>
    <xf numFmtId="0" fontId="24" fillId="4" borderId="0" xfId="0" applyFont="1" applyFill="1" applyBorder="1"/>
    <xf numFmtId="0" fontId="24" fillId="4" borderId="0" xfId="0" applyFont="1" applyFill="1" applyBorder="1" applyAlignment="1">
      <alignment vertical="top"/>
    </xf>
    <xf numFmtId="0" fontId="30" fillId="4" borderId="0" xfId="0" applyFont="1" applyFill="1" applyBorder="1" applyAlignment="1">
      <alignment horizontal="right" vertical="top"/>
    </xf>
    <xf numFmtId="0" fontId="2" fillId="4" borderId="0" xfId="1" applyNumberFormat="1" applyFont="1" applyFill="1" applyBorder="1" applyAlignment="1">
      <alignment vertical="center"/>
    </xf>
    <xf numFmtId="0" fontId="2" fillId="4" borderId="0" xfId="1" applyNumberFormat="1" applyFont="1" applyFill="1" applyBorder="1" applyAlignment="1">
      <alignment horizontal="centerContinuous" vertical="center"/>
    </xf>
    <xf numFmtId="0" fontId="31" fillId="4" borderId="0" xfId="1" applyNumberFormat="1" applyFont="1" applyFill="1" applyBorder="1" applyAlignment="1">
      <alignment horizontal="right" vertical="top"/>
    </xf>
    <xf numFmtId="0" fontId="26" fillId="4" borderId="0" xfId="0" applyFont="1" applyFill="1" applyAlignment="1">
      <alignment vertical="top"/>
    </xf>
    <xf numFmtId="0" fontId="26" fillId="4" borderId="0" xfId="0" applyFont="1" applyFill="1" applyBorder="1"/>
    <xf numFmtId="0" fontId="2" fillId="4" borderId="1" xfId="1" applyNumberFormat="1" applyFont="1" applyFill="1" applyBorder="1" applyAlignment="1">
      <alignment vertical="center"/>
    </xf>
    <xf numFmtId="0" fontId="24" fillId="4" borderId="2" xfId="0" applyFont="1" applyFill="1" applyBorder="1"/>
    <xf numFmtId="0" fontId="24" fillId="4" borderId="1" xfId="0" applyFont="1" applyFill="1" applyBorder="1" applyAlignment="1">
      <alignment vertical="top"/>
    </xf>
    <xf numFmtId="166" fontId="5" fillId="4" borderId="0" xfId="2" applyNumberFormat="1" applyFont="1" applyFill="1" applyBorder="1" applyAlignment="1">
      <alignment vertical="top"/>
    </xf>
    <xf numFmtId="0" fontId="5" fillId="4" borderId="0" xfId="0" applyFont="1" applyFill="1" applyBorder="1" applyAlignment="1">
      <alignment vertical="top"/>
    </xf>
    <xf numFmtId="0" fontId="2" fillId="4" borderId="0" xfId="0" applyFont="1" applyFill="1" applyBorder="1" applyAlignment="1">
      <alignment vertical="top"/>
    </xf>
    <xf numFmtId="0" fontId="2" fillId="4" borderId="0" xfId="0" applyFont="1" applyFill="1" applyBorder="1" applyAlignment="1">
      <alignment vertical="top" wrapText="1"/>
    </xf>
    <xf numFmtId="3" fontId="5" fillId="4" borderId="0" xfId="0" applyNumberFormat="1" applyFont="1" applyFill="1" applyBorder="1" applyAlignment="1">
      <alignment vertical="top"/>
    </xf>
    <xf numFmtId="3" fontId="2" fillId="4" borderId="0" xfId="0" applyNumberFormat="1" applyFont="1" applyFill="1" applyBorder="1" applyAlignment="1">
      <alignment vertical="top"/>
    </xf>
    <xf numFmtId="0" fontId="33" fillId="4" borderId="0" xfId="0" applyFont="1" applyFill="1" applyBorder="1" applyAlignment="1">
      <alignment vertical="top" wrapText="1"/>
    </xf>
    <xf numFmtId="0" fontId="33" fillId="4" borderId="0" xfId="0" applyFont="1" applyFill="1" applyBorder="1" applyAlignment="1">
      <alignment vertical="top"/>
    </xf>
    <xf numFmtId="0" fontId="5" fillId="4" borderId="0" xfId="0" applyFont="1" applyFill="1" applyBorder="1" applyAlignment="1">
      <alignment vertical="top" wrapText="1"/>
    </xf>
    <xf numFmtId="3" fontId="5" fillId="4" borderId="0" xfId="2" applyNumberFormat="1" applyFont="1" applyFill="1" applyBorder="1" applyAlignment="1">
      <alignment vertical="top"/>
    </xf>
    <xf numFmtId="0" fontId="25" fillId="4" borderId="1" xfId="0" applyFont="1" applyFill="1" applyBorder="1" applyAlignment="1">
      <alignment vertical="top"/>
    </xf>
    <xf numFmtId="0" fontId="24" fillId="4" borderId="3" xfId="0" applyFont="1" applyFill="1" applyBorder="1" applyAlignment="1">
      <alignment vertical="top"/>
    </xf>
    <xf numFmtId="0" fontId="24" fillId="4" borderId="4" xfId="0" applyFont="1" applyFill="1" applyBorder="1" applyAlignment="1">
      <alignment vertical="top"/>
    </xf>
    <xf numFmtId="0" fontId="30" fillId="4" borderId="4" xfId="0" applyFont="1" applyFill="1" applyBorder="1" applyAlignment="1">
      <alignment horizontal="right" vertical="top"/>
    </xf>
    <xf numFmtId="0" fontId="24" fillId="4" borderId="5" xfId="0" applyFont="1" applyFill="1" applyBorder="1"/>
    <xf numFmtId="0" fontId="5" fillId="4" borderId="0" xfId="0" applyFont="1" applyFill="1" applyBorder="1"/>
    <xf numFmtId="43" fontId="5" fillId="4" borderId="0" xfId="2" applyFont="1" applyFill="1" applyBorder="1"/>
    <xf numFmtId="0" fontId="5" fillId="4" borderId="0" xfId="0" applyFont="1" applyFill="1" applyBorder="1" applyAlignment="1">
      <alignment vertical="center"/>
    </xf>
    <xf numFmtId="0" fontId="24" fillId="4" borderId="4" xfId="0" applyFont="1" applyFill="1" applyBorder="1"/>
    <xf numFmtId="0" fontId="5" fillId="4" borderId="4" xfId="0" applyFont="1" applyFill="1" applyBorder="1" applyAlignment="1">
      <alignment vertical="top"/>
    </xf>
    <xf numFmtId="0" fontId="5" fillId="4" borderId="4" xfId="0" applyFont="1" applyFill="1" applyBorder="1"/>
    <xf numFmtId="43" fontId="5" fillId="4" borderId="4" xfId="2" applyFont="1" applyFill="1" applyBorder="1"/>
    <xf numFmtId="0" fontId="5" fillId="4" borderId="4" xfId="0" applyFont="1" applyFill="1" applyBorder="1" applyAlignment="1">
      <alignment vertical="center"/>
    </xf>
    <xf numFmtId="0" fontId="5" fillId="4" borderId="0" xfId="0" applyFont="1" applyFill="1" applyBorder="1" applyAlignment="1">
      <alignment horizontal="right"/>
    </xf>
    <xf numFmtId="43" fontId="5" fillId="4" borderId="0" xfId="2" applyFont="1" applyFill="1" applyBorder="1" applyAlignment="1">
      <alignment vertical="top"/>
    </xf>
    <xf numFmtId="0" fontId="24" fillId="4" borderId="0" xfId="0" applyFont="1" applyFill="1" applyBorder="1" applyAlignment="1">
      <alignment wrapText="1"/>
    </xf>
    <xf numFmtId="0" fontId="24" fillId="4" borderId="0" xfId="0" applyFont="1" applyFill="1" applyBorder="1" applyAlignment="1"/>
    <xf numFmtId="0" fontId="2" fillId="4" borderId="0" xfId="3" applyFont="1" applyFill="1" applyBorder="1" applyAlignment="1"/>
    <xf numFmtId="0" fontId="2" fillId="4" borderId="0" xfId="3" applyFont="1" applyFill="1" applyBorder="1" applyAlignment="1">
      <alignment horizontal="center"/>
    </xf>
    <xf numFmtId="0" fontId="24" fillId="4" borderId="0" xfId="0" applyFont="1" applyFill="1" applyAlignment="1">
      <alignment wrapText="1"/>
    </xf>
    <xf numFmtId="0" fontId="2" fillId="4" borderId="0" xfId="3" applyFont="1" applyFill="1" applyBorder="1" applyAlignment="1">
      <alignment horizontal="centerContinuous"/>
    </xf>
    <xf numFmtId="0" fontId="25" fillId="4" borderId="0" xfId="0" applyFont="1" applyFill="1" applyBorder="1" applyAlignment="1">
      <alignment horizontal="center"/>
    </xf>
    <xf numFmtId="0" fontId="5" fillId="4" borderId="0" xfId="3" applyFont="1" applyFill="1" applyBorder="1" applyAlignment="1">
      <alignment horizontal="center" vertical="center"/>
    </xf>
    <xf numFmtId="0" fontId="5" fillId="4" borderId="0" xfId="3" applyFont="1" applyFill="1" applyBorder="1" applyAlignment="1">
      <alignment horizontal="center"/>
    </xf>
    <xf numFmtId="0" fontId="24" fillId="4" borderId="0" xfId="0" applyFont="1" applyFill="1" applyBorder="1" applyAlignment="1">
      <alignment horizontal="center"/>
    </xf>
    <xf numFmtId="0" fontId="37" fillId="7" borderId="9" xfId="0" applyFont="1" applyFill="1" applyBorder="1" applyAlignment="1">
      <alignment horizontal="center" vertical="center"/>
    </xf>
    <xf numFmtId="165" fontId="23" fillId="7" borderId="6" xfId="2" applyNumberFormat="1" applyFont="1" applyFill="1" applyBorder="1" applyAlignment="1">
      <alignment horizontal="center" vertical="center"/>
    </xf>
    <xf numFmtId="0" fontId="23" fillId="7" borderId="6" xfId="3" applyFont="1" applyFill="1" applyBorder="1" applyAlignment="1">
      <alignment horizontal="center" vertical="center"/>
    </xf>
    <xf numFmtId="0" fontId="23" fillId="7" borderId="10" xfId="3" applyFont="1" applyFill="1" applyBorder="1" applyAlignment="1">
      <alignment horizontal="center" vertical="center"/>
    </xf>
    <xf numFmtId="0" fontId="24" fillId="4" borderId="1" xfId="0" applyFont="1" applyFill="1" applyBorder="1" applyAlignment="1"/>
    <xf numFmtId="0" fontId="2" fillId="4" borderId="0" xfId="3" applyFont="1" applyFill="1" applyBorder="1" applyAlignment="1">
      <alignment vertical="center"/>
    </xf>
    <xf numFmtId="0" fontId="5" fillId="4" borderId="0" xfId="3" applyFont="1" applyFill="1" applyBorder="1" applyAlignment="1"/>
    <xf numFmtId="0" fontId="2" fillId="4" borderId="0" xfId="3" applyFont="1" applyFill="1" applyBorder="1" applyAlignment="1">
      <alignment vertical="top"/>
    </xf>
    <xf numFmtId="0" fontId="38" fillId="4" borderId="0" xfId="3" applyFont="1" applyFill="1" applyBorder="1" applyAlignment="1">
      <alignment horizontal="center"/>
    </xf>
    <xf numFmtId="0" fontId="5" fillId="4" borderId="1" xfId="0" applyFont="1" applyFill="1" applyBorder="1" applyAlignment="1">
      <alignment horizontal="left" vertical="top"/>
    </xf>
    <xf numFmtId="0" fontId="2" fillId="4" borderId="1" xfId="0" applyFont="1" applyFill="1" applyBorder="1" applyAlignment="1">
      <alignment horizontal="left" vertical="top"/>
    </xf>
    <xf numFmtId="3" fontId="5" fillId="4" borderId="0" xfId="0" applyNumberFormat="1" applyFont="1" applyFill="1" applyBorder="1" applyAlignment="1" applyProtection="1">
      <alignment horizontal="right" vertical="top"/>
    </xf>
    <xf numFmtId="0" fontId="38" fillId="4" borderId="0" xfId="3" applyFont="1" applyFill="1" applyBorder="1" applyAlignment="1" applyProtection="1">
      <alignment horizontal="center"/>
    </xf>
    <xf numFmtId="0" fontId="5" fillId="4" borderId="3" xfId="0" applyFont="1" applyFill="1" applyBorder="1" applyAlignment="1">
      <alignment horizontal="left" vertical="top"/>
    </xf>
    <xf numFmtId="0" fontId="24" fillId="4" borderId="6" xfId="0" applyFont="1" applyFill="1" applyBorder="1"/>
    <xf numFmtId="0" fontId="5" fillId="4" borderId="4" xfId="0" applyFont="1" applyFill="1" applyBorder="1" applyAlignment="1">
      <alignment vertical="center" wrapText="1"/>
    </xf>
    <xf numFmtId="0" fontId="5" fillId="4" borderId="0" xfId="0" applyFont="1" applyFill="1" applyBorder="1" applyAlignment="1">
      <alignment vertical="center" wrapText="1"/>
    </xf>
    <xf numFmtId="0" fontId="5" fillId="4" borderId="0" xfId="0" applyFont="1" applyFill="1" applyBorder="1" applyAlignment="1">
      <alignment wrapText="1"/>
    </xf>
    <xf numFmtId="0" fontId="5" fillId="4" borderId="0" xfId="0" applyFont="1" applyFill="1" applyBorder="1" applyAlignment="1" applyProtection="1">
      <alignment vertical="center"/>
      <protection locked="0"/>
    </xf>
    <xf numFmtId="0" fontId="23" fillId="7" borderId="11" xfId="3" applyFont="1" applyFill="1" applyBorder="1" applyAlignment="1">
      <alignment horizontal="center" vertical="center" wrapText="1"/>
    </xf>
    <xf numFmtId="0" fontId="23" fillId="7" borderId="7" xfId="0" applyFont="1" applyFill="1" applyBorder="1" applyAlignment="1">
      <alignment horizontal="center" vertical="center" wrapText="1"/>
    </xf>
    <xf numFmtId="0" fontId="23" fillId="7" borderId="8" xfId="3" applyFont="1" applyFill="1" applyBorder="1" applyAlignment="1">
      <alignment horizontal="center" vertical="center" wrapText="1"/>
    </xf>
    <xf numFmtId="0" fontId="23" fillId="4" borderId="0" xfId="0" applyFont="1" applyFill="1" applyBorder="1"/>
    <xf numFmtId="0" fontId="23" fillId="7" borderId="3" xfId="3" applyFont="1" applyFill="1" applyBorder="1" applyAlignment="1">
      <alignment horizontal="center" vertical="center" wrapText="1"/>
    </xf>
    <xf numFmtId="0" fontId="23" fillId="7" borderId="4" xfId="0" applyFont="1" applyFill="1" applyBorder="1" applyAlignment="1">
      <alignment horizontal="center" vertical="center" wrapText="1"/>
    </xf>
    <xf numFmtId="0" fontId="23" fillId="7" borderId="5" xfId="3" applyFont="1" applyFill="1" applyBorder="1" applyAlignment="1">
      <alignment horizontal="center" vertical="center" wrapText="1"/>
    </xf>
    <xf numFmtId="0" fontId="25" fillId="4" borderId="2" xfId="0" applyFont="1" applyFill="1" applyBorder="1" applyAlignment="1">
      <alignment vertical="top"/>
    </xf>
    <xf numFmtId="0" fontId="25" fillId="4" borderId="0" xfId="0" applyFont="1" applyFill="1" applyBorder="1" applyAlignment="1">
      <alignment vertical="top"/>
    </xf>
    <xf numFmtId="0" fontId="39" fillId="4" borderId="1" xfId="0" applyFont="1" applyFill="1" applyBorder="1" applyAlignment="1">
      <alignment vertical="top"/>
    </xf>
    <xf numFmtId="0" fontId="39" fillId="4" borderId="2" xfId="0" applyFont="1" applyFill="1" applyBorder="1" applyAlignment="1">
      <alignment vertical="top"/>
    </xf>
    <xf numFmtId="0" fontId="40" fillId="4" borderId="0" xfId="0" applyFont="1" applyFill="1"/>
    <xf numFmtId="0" fontId="24" fillId="4" borderId="2" xfId="0" applyFont="1" applyFill="1" applyBorder="1" applyAlignment="1">
      <alignment vertical="top"/>
    </xf>
    <xf numFmtId="0" fontId="24" fillId="4" borderId="0" xfId="0" applyFont="1" applyFill="1" applyAlignment="1"/>
    <xf numFmtId="0" fontId="24" fillId="4" borderId="0" xfId="0" applyFont="1" applyFill="1" applyAlignment="1">
      <alignment horizontal="left"/>
    </xf>
    <xf numFmtId="0" fontId="24" fillId="4" borderId="0" xfId="0" applyFont="1" applyFill="1" applyAlignment="1">
      <alignment vertical="center"/>
    </xf>
    <xf numFmtId="0" fontId="24" fillId="4" borderId="0" xfId="0" applyFont="1" applyFill="1" applyAlignment="1">
      <alignment horizontal="center"/>
    </xf>
    <xf numFmtId="0" fontId="24" fillId="4" borderId="0" xfId="0" applyFont="1" applyFill="1" applyBorder="1" applyAlignment="1" applyProtection="1"/>
    <xf numFmtId="0" fontId="24" fillId="4" borderId="0" xfId="0" applyFont="1" applyFill="1" applyBorder="1" applyAlignment="1" applyProtection="1">
      <alignment vertical="top"/>
    </xf>
    <xf numFmtId="0" fontId="23" fillId="7" borderId="10" xfId="3" applyFont="1" applyFill="1" applyBorder="1" applyAlignment="1" applyProtection="1">
      <alignment horizontal="center" vertical="center" wrapText="1"/>
    </xf>
    <xf numFmtId="0" fontId="2" fillId="4" borderId="0" xfId="1" applyNumberFormat="1" applyFont="1" applyFill="1" applyBorder="1" applyAlignment="1" applyProtection="1">
      <alignment vertical="top"/>
    </xf>
    <xf numFmtId="0" fontId="2" fillId="4" borderId="2" xfId="1" applyNumberFormat="1" applyFont="1" applyFill="1" applyBorder="1" applyAlignment="1" applyProtection="1">
      <alignment vertical="top"/>
    </xf>
    <xf numFmtId="0" fontId="2" fillId="4" borderId="0" xfId="0" applyFont="1" applyFill="1" applyBorder="1" applyAlignment="1" applyProtection="1">
      <alignment vertical="top"/>
    </xf>
    <xf numFmtId="0" fontId="2" fillId="4" borderId="2" xfId="0" applyFont="1" applyFill="1" applyBorder="1" applyAlignment="1" applyProtection="1">
      <alignment vertical="top"/>
    </xf>
    <xf numFmtId="0" fontId="25" fillId="4" borderId="2" xfId="0" applyFont="1" applyFill="1" applyBorder="1" applyAlignment="1" applyProtection="1">
      <alignment vertical="top"/>
    </xf>
    <xf numFmtId="0" fontId="38" fillId="4" borderId="0" xfId="0" applyFont="1" applyFill="1" applyBorder="1" applyAlignment="1" applyProtection="1">
      <alignment vertical="top"/>
    </xf>
    <xf numFmtId="0" fontId="24" fillId="4" borderId="2" xfId="0" applyFont="1" applyFill="1" applyBorder="1" applyAlignment="1" applyProtection="1">
      <alignment vertical="top"/>
    </xf>
    <xf numFmtId="0" fontId="5" fillId="4" borderId="0" xfId="0" applyFont="1" applyFill="1" applyBorder="1" applyAlignment="1" applyProtection="1">
      <alignment vertical="top"/>
    </xf>
    <xf numFmtId="0" fontId="33" fillId="4" borderId="0" xfId="0" applyFont="1" applyFill="1" applyBorder="1" applyAlignment="1" applyProtection="1">
      <alignment vertical="top"/>
    </xf>
    <xf numFmtId="3" fontId="33" fillId="4" borderId="0" xfId="0" applyNumberFormat="1" applyFont="1" applyFill="1" applyBorder="1" applyAlignment="1" applyProtection="1">
      <alignment horizontal="right" vertical="top"/>
    </xf>
    <xf numFmtId="0" fontId="39" fillId="4" borderId="2" xfId="0" applyFont="1" applyFill="1" applyBorder="1" applyAlignment="1" applyProtection="1">
      <alignment vertical="top"/>
    </xf>
    <xf numFmtId="3" fontId="33" fillId="4" borderId="0" xfId="0" applyNumberFormat="1" applyFont="1" applyFill="1" applyBorder="1" applyAlignment="1" applyProtection="1">
      <alignment horizontal="center" vertical="top"/>
    </xf>
    <xf numFmtId="0" fontId="33" fillId="4" borderId="4" xfId="0" applyFont="1" applyFill="1" applyBorder="1" applyAlignment="1" applyProtection="1">
      <alignment vertical="top"/>
    </xf>
    <xf numFmtId="0" fontId="39" fillId="4" borderId="5" xfId="0" applyFont="1" applyFill="1" applyBorder="1" applyAlignment="1" applyProtection="1">
      <alignment vertical="top"/>
    </xf>
    <xf numFmtId="43" fontId="5" fillId="4" borderId="0" xfId="2" applyFont="1" applyFill="1" applyBorder="1" applyProtection="1"/>
    <xf numFmtId="0" fontId="5" fillId="4" borderId="0" xfId="0" applyFont="1" applyFill="1" applyBorder="1" applyAlignment="1" applyProtection="1">
      <alignment horizontal="right"/>
    </xf>
    <xf numFmtId="43" fontId="5" fillId="4" borderId="0" xfId="2" applyFont="1" applyFill="1" applyBorder="1" applyAlignment="1" applyProtection="1">
      <alignment vertical="top"/>
    </xf>
    <xf numFmtId="0" fontId="5" fillId="4" borderId="0" xfId="0" applyFont="1" applyFill="1"/>
    <xf numFmtId="165" fontId="23" fillId="7" borderId="9" xfId="2" applyNumberFormat="1" applyFont="1" applyFill="1" applyBorder="1" applyAlignment="1">
      <alignment horizontal="center" vertical="center" wrapText="1"/>
    </xf>
    <xf numFmtId="165" fontId="23" fillId="7" borderId="6" xfId="2" applyNumberFormat="1" applyFont="1" applyFill="1" applyBorder="1" applyAlignment="1">
      <alignment horizontal="center" vertical="center" wrapText="1"/>
    </xf>
    <xf numFmtId="165" fontId="23" fillId="7" borderId="10" xfId="2" applyNumberFormat="1" applyFont="1" applyFill="1" applyBorder="1" applyAlignment="1">
      <alignment horizontal="center" vertical="center" wrapText="1"/>
    </xf>
    <xf numFmtId="0" fontId="2" fillId="4" borderId="1" xfId="1" applyNumberFormat="1" applyFont="1" applyFill="1" applyBorder="1" applyAlignment="1">
      <alignment horizontal="centerContinuous" vertical="center"/>
    </xf>
    <xf numFmtId="0" fontId="2" fillId="4" borderId="2" xfId="1" applyNumberFormat="1" applyFont="1" applyFill="1" applyBorder="1" applyAlignment="1">
      <alignment horizontal="centerContinuous" vertical="center"/>
    </xf>
    <xf numFmtId="0" fontId="41" fillId="4" borderId="0" xfId="0" applyFont="1" applyFill="1" applyBorder="1" applyAlignment="1">
      <alignment horizontal="left" vertical="top"/>
    </xf>
    <xf numFmtId="0" fontId="2" fillId="4" borderId="2" xfId="0" applyFont="1" applyFill="1" applyBorder="1" applyAlignment="1">
      <alignment vertical="top" wrapText="1"/>
    </xf>
    <xf numFmtId="0" fontId="25" fillId="4" borderId="0" xfId="0" applyFont="1" applyFill="1" applyBorder="1" applyAlignment="1">
      <alignment horizontal="left" vertical="top" wrapText="1"/>
    </xf>
    <xf numFmtId="0" fontId="42" fillId="4" borderId="0" xfId="0" applyFont="1" applyFill="1" applyAlignment="1">
      <alignment horizontal="center"/>
    </xf>
    <xf numFmtId="0" fontId="25" fillId="4" borderId="3" xfId="0" applyFont="1" applyFill="1" applyBorder="1" applyAlignment="1">
      <alignment vertical="top"/>
    </xf>
    <xf numFmtId="0" fontId="2" fillId="4" borderId="5" xfId="0" applyFont="1" applyFill="1" applyBorder="1" applyAlignment="1">
      <alignment vertical="top" wrapText="1"/>
    </xf>
    <xf numFmtId="0" fontId="5" fillId="4" borderId="0" xfId="0" applyFont="1" applyFill="1" applyAlignment="1">
      <alignment wrapText="1"/>
    </xf>
    <xf numFmtId="43" fontId="5" fillId="4" borderId="0" xfId="2" applyNumberFormat="1" applyFont="1" applyFill="1" applyAlignment="1">
      <alignment horizontal="center"/>
    </xf>
    <xf numFmtId="0" fontId="24" fillId="4" borderId="0" xfId="0" applyFont="1" applyFill="1" applyBorder="1" applyAlignment="1">
      <alignment horizontal="centerContinuous"/>
    </xf>
    <xf numFmtId="0" fontId="24" fillId="4" borderId="19" xfId="0" applyFont="1" applyFill="1" applyBorder="1" applyAlignment="1">
      <alignment horizontal="center" vertical="center" wrapText="1"/>
    </xf>
    <xf numFmtId="0" fontId="24" fillId="4" borderId="16" xfId="0" applyFont="1" applyFill="1" applyBorder="1" applyAlignment="1">
      <alignment horizontal="center" vertical="center" wrapText="1"/>
    </xf>
    <xf numFmtId="0" fontId="24" fillId="4" borderId="16" xfId="0" applyFont="1" applyFill="1" applyBorder="1" applyAlignment="1">
      <alignment horizontal="justify" vertical="center" wrapText="1"/>
    </xf>
    <xf numFmtId="0" fontId="0" fillId="0" borderId="0" xfId="0" applyBorder="1"/>
    <xf numFmtId="0" fontId="23" fillId="7" borderId="9" xfId="0" applyFont="1" applyFill="1" applyBorder="1" applyAlignment="1">
      <alignment horizontal="center" vertical="center"/>
    </xf>
    <xf numFmtId="0" fontId="24" fillId="0" borderId="1" xfId="0" applyFont="1" applyBorder="1"/>
    <xf numFmtId="0" fontId="24" fillId="0" borderId="3" xfId="0" applyFont="1" applyBorder="1"/>
    <xf numFmtId="0" fontId="2" fillId="4" borderId="0" xfId="3" applyFont="1" applyFill="1" applyBorder="1" applyAlignment="1">
      <alignment horizontal="center"/>
    </xf>
    <xf numFmtId="0" fontId="24" fillId="0" borderId="1" xfId="0" applyFont="1" applyBorder="1" applyAlignment="1">
      <alignment horizontal="left"/>
    </xf>
    <xf numFmtId="0" fontId="39" fillId="0" borderId="1" xfId="0" applyFont="1" applyBorder="1"/>
    <xf numFmtId="0" fontId="25" fillId="0" borderId="1" xfId="0" applyFont="1" applyBorder="1" applyAlignment="1">
      <alignment horizontal="left"/>
    </xf>
    <xf numFmtId="0" fontId="25" fillId="0" borderId="1" xfId="0" applyFont="1" applyBorder="1"/>
    <xf numFmtId="0" fontId="24" fillId="4" borderId="19" xfId="0" applyFont="1" applyFill="1" applyBorder="1" applyAlignment="1">
      <alignment horizontal="center" vertical="center" wrapText="1"/>
    </xf>
    <xf numFmtId="0" fontId="2" fillId="4" borderId="0" xfId="3" applyFont="1" applyFill="1" applyBorder="1" applyAlignment="1">
      <alignment horizontal="center"/>
    </xf>
    <xf numFmtId="0" fontId="23" fillId="7" borderId="6" xfId="3" applyFont="1" applyFill="1" applyBorder="1" applyAlignment="1">
      <alignment horizontal="center" vertical="center"/>
    </xf>
    <xf numFmtId="0" fontId="25" fillId="0" borderId="11" xfId="0" applyFont="1" applyBorder="1"/>
    <xf numFmtId="0" fontId="24" fillId="0" borderId="1" xfId="0" applyFont="1" applyBorder="1" applyAlignment="1">
      <alignment horizontal="left" wrapText="1"/>
    </xf>
    <xf numFmtId="0" fontId="24" fillId="4" borderId="4" xfId="0" applyFont="1" applyFill="1" applyBorder="1" applyProtection="1"/>
    <xf numFmtId="0" fontId="9" fillId="0" borderId="4" xfId="0" applyFont="1" applyBorder="1"/>
    <xf numFmtId="0" fontId="5" fillId="4" borderId="4" xfId="0" applyFont="1" applyFill="1" applyBorder="1" applyAlignment="1" applyProtection="1">
      <protection locked="0"/>
    </xf>
    <xf numFmtId="0" fontId="5" fillId="4" borderId="0" xfId="0" applyFont="1" applyFill="1" applyBorder="1" applyAlignment="1" applyProtection="1">
      <protection locked="0"/>
    </xf>
    <xf numFmtId="0" fontId="9" fillId="0" borderId="0" xfId="0" applyFont="1" applyBorder="1"/>
    <xf numFmtId="0" fontId="5" fillId="4" borderId="0" xfId="0" applyFont="1" applyFill="1" applyBorder="1" applyAlignment="1" applyProtection="1">
      <alignment vertical="top" wrapText="1"/>
    </xf>
    <xf numFmtId="0" fontId="5" fillId="4" borderId="0" xfId="0" applyFont="1" applyFill="1" applyBorder="1" applyAlignment="1" applyProtection="1">
      <alignment horizontal="left" vertical="top" wrapText="1"/>
    </xf>
    <xf numFmtId="0" fontId="24" fillId="0" borderId="0" xfId="0" applyFont="1" applyAlignment="1">
      <alignment horizontal="center"/>
    </xf>
    <xf numFmtId="0" fontId="24" fillId="0" borderId="0" xfId="0" applyFont="1" applyBorder="1"/>
    <xf numFmtId="0" fontId="24" fillId="0" borderId="4" xfId="0" applyFont="1" applyBorder="1"/>
    <xf numFmtId="0" fontId="30" fillId="0" borderId="0" xfId="0" applyFont="1" applyFill="1" applyBorder="1" applyAlignment="1">
      <alignment horizontal="right" vertical="top"/>
    </xf>
    <xf numFmtId="0" fontId="5" fillId="0" borderId="0" xfId="0" applyFont="1" applyFill="1" applyBorder="1" applyAlignment="1">
      <alignment vertical="top" wrapText="1"/>
    </xf>
    <xf numFmtId="0" fontId="5" fillId="0" borderId="0" xfId="0" applyFont="1" applyFill="1" applyBorder="1" applyAlignment="1">
      <alignment horizontal="left" vertical="top" wrapText="1"/>
    </xf>
    <xf numFmtId="3" fontId="5" fillId="0" borderId="0" xfId="2" applyNumberFormat="1" applyFont="1" applyFill="1" applyBorder="1" applyAlignment="1">
      <alignment vertical="top"/>
    </xf>
    <xf numFmtId="0" fontId="2" fillId="0" borderId="0" xfId="0" applyFont="1" applyFill="1" applyBorder="1" applyAlignment="1">
      <alignment vertical="top" wrapText="1"/>
    </xf>
    <xf numFmtId="0" fontId="2" fillId="0" borderId="0" xfId="0" applyFont="1" applyFill="1" applyBorder="1" applyAlignment="1">
      <alignment horizontal="left" vertical="top" wrapText="1"/>
    </xf>
    <xf numFmtId="0" fontId="24" fillId="0" borderId="0" xfId="0" applyFont="1" applyFill="1" applyBorder="1" applyAlignment="1">
      <alignment vertical="top" wrapText="1"/>
    </xf>
    <xf numFmtId="0" fontId="2" fillId="0" borderId="0" xfId="0" applyFont="1" applyFill="1" applyBorder="1" applyAlignment="1">
      <alignment horizontal="left" vertical="top"/>
    </xf>
    <xf numFmtId="0" fontId="5" fillId="0" borderId="0" xfId="0" applyFont="1" applyFill="1" applyBorder="1" applyAlignment="1">
      <alignment vertical="top"/>
    </xf>
    <xf numFmtId="0" fontId="5" fillId="0" borderId="0" xfId="0" applyFont="1" applyFill="1" applyBorder="1" applyAlignment="1">
      <alignment horizontal="left" vertical="top"/>
    </xf>
    <xf numFmtId="0" fontId="26" fillId="7" borderId="9" xfId="0" applyFont="1" applyFill="1" applyBorder="1" applyAlignment="1">
      <alignment horizontal="center" vertical="center"/>
    </xf>
    <xf numFmtId="0" fontId="26" fillId="4" borderId="0" xfId="0" applyFont="1" applyFill="1" applyBorder="1" applyAlignment="1">
      <alignment horizontal="center"/>
    </xf>
    <xf numFmtId="0" fontId="2" fillId="4" borderId="1" xfId="0" applyFont="1" applyFill="1" applyBorder="1" applyAlignment="1"/>
    <xf numFmtId="0" fontId="24" fillId="4" borderId="2" xfId="0" applyFont="1" applyFill="1" applyBorder="1" applyAlignment="1"/>
    <xf numFmtId="0" fontId="33" fillId="4" borderId="1" xfId="0" applyFont="1" applyFill="1" applyBorder="1" applyAlignment="1">
      <alignment horizontal="left" vertical="top"/>
    </xf>
    <xf numFmtId="0" fontId="43" fillId="4" borderId="0" xfId="0" applyFont="1" applyFill="1" applyBorder="1" applyAlignment="1">
      <alignment vertical="top"/>
    </xf>
    <xf numFmtId="0" fontId="24" fillId="4" borderId="1" xfId="0" applyFont="1" applyFill="1" applyBorder="1"/>
    <xf numFmtId="0" fontId="43" fillId="4" borderId="2" xfId="0" applyFont="1" applyFill="1" applyBorder="1" applyAlignment="1">
      <alignment vertical="top"/>
    </xf>
    <xf numFmtId="0" fontId="24" fillId="4" borderId="3" xfId="0" applyFont="1" applyFill="1" applyBorder="1"/>
    <xf numFmtId="0" fontId="24" fillId="4" borderId="4" xfId="0" applyFont="1" applyFill="1" applyBorder="1" applyAlignment="1"/>
    <xf numFmtId="0" fontId="5" fillId="4" borderId="4" xfId="0" applyFont="1" applyFill="1" applyBorder="1" applyAlignment="1"/>
    <xf numFmtId="0" fontId="5" fillId="4" borderId="0" xfId="0" applyFont="1" applyFill="1" applyBorder="1" applyAlignment="1"/>
    <xf numFmtId="165" fontId="17" fillId="7" borderId="6" xfId="2" applyNumberFormat="1" applyFont="1" applyFill="1" applyBorder="1" applyAlignment="1">
      <alignment horizontal="center" vertical="center" wrapText="1"/>
    </xf>
    <xf numFmtId="3" fontId="24" fillId="4" borderId="0" xfId="0" applyNumberFormat="1" applyFont="1" applyFill="1" applyBorder="1"/>
    <xf numFmtId="43" fontId="9" fillId="4" borderId="18" xfId="2" applyFont="1" applyFill="1" applyBorder="1" applyAlignment="1">
      <alignment horizontal="right" vertical="center" wrapText="1"/>
    </xf>
    <xf numFmtId="43" fontId="10" fillId="4" borderId="18" xfId="2" applyFont="1" applyFill="1" applyBorder="1" applyAlignment="1">
      <alignment horizontal="right" vertical="center" wrapText="1"/>
    </xf>
    <xf numFmtId="0" fontId="24" fillId="4" borderId="4" xfId="0" applyFont="1" applyFill="1" applyBorder="1" applyAlignment="1" applyProtection="1">
      <protection locked="0"/>
    </xf>
    <xf numFmtId="49" fontId="24" fillId="4" borderId="0" xfId="0" applyNumberFormat="1" applyFont="1" applyFill="1" applyProtection="1">
      <protection locked="0"/>
    </xf>
    <xf numFmtId="43" fontId="10" fillId="4" borderId="16" xfId="2" applyFont="1" applyFill="1" applyBorder="1" applyAlignment="1">
      <alignment vertical="center" wrapText="1"/>
    </xf>
    <xf numFmtId="0" fontId="5" fillId="4" borderId="0" xfId="0" applyFont="1" applyFill="1" applyBorder="1" applyAlignment="1" applyProtection="1">
      <alignment horizontal="center" vertical="top" wrapText="1"/>
      <protection locked="0"/>
    </xf>
    <xf numFmtId="0" fontId="24" fillId="4" borderId="0" xfId="0" applyFont="1" applyFill="1" applyBorder="1" applyAlignment="1">
      <alignment horizontal="left" vertical="top"/>
    </xf>
    <xf numFmtId="0" fontId="23" fillId="7" borderId="7" xfId="3" applyFont="1" applyFill="1" applyBorder="1" applyAlignment="1">
      <alignment horizontal="center" vertical="center" wrapText="1"/>
    </xf>
    <xf numFmtId="0" fontId="23" fillId="7" borderId="4" xfId="3" applyFont="1" applyFill="1" applyBorder="1" applyAlignment="1">
      <alignment horizontal="center" vertical="center" wrapText="1"/>
    </xf>
    <xf numFmtId="4" fontId="5" fillId="0" borderId="0" xfId="0" applyNumberFormat="1" applyFont="1" applyFill="1" applyBorder="1" applyAlignment="1" applyProtection="1">
      <alignment vertical="top"/>
      <protection locked="0"/>
    </xf>
    <xf numFmtId="4" fontId="5" fillId="0" borderId="0" xfId="2" applyNumberFormat="1" applyFont="1" applyFill="1" applyBorder="1" applyAlignment="1">
      <alignment vertical="top"/>
    </xf>
    <xf numFmtId="4" fontId="2" fillId="0" borderId="0" xfId="0" applyNumberFormat="1" applyFont="1" applyFill="1" applyBorder="1" applyAlignment="1" applyProtection="1">
      <alignment vertical="top"/>
    </xf>
    <xf numFmtId="4" fontId="2" fillId="0" borderId="0" xfId="2" applyNumberFormat="1" applyFont="1" applyFill="1" applyBorder="1" applyAlignment="1">
      <alignment vertical="top"/>
    </xf>
    <xf numFmtId="4" fontId="5" fillId="0" borderId="0" xfId="0" applyNumberFormat="1" applyFont="1" applyFill="1" applyBorder="1" applyAlignment="1">
      <alignment vertical="top"/>
    </xf>
    <xf numFmtId="4" fontId="30" fillId="0" borderId="0" xfId="0" applyNumberFormat="1" applyFont="1" applyFill="1" applyBorder="1" applyAlignment="1">
      <alignment horizontal="right" vertical="top"/>
    </xf>
    <xf numFmtId="4" fontId="34" fillId="0" borderId="0" xfId="0" applyNumberFormat="1" applyFont="1" applyFill="1" applyBorder="1" applyAlignment="1">
      <alignment horizontal="right" vertical="top"/>
    </xf>
    <xf numFmtId="4" fontId="36" fillId="0" borderId="0" xfId="2" applyNumberFormat="1" applyFont="1" applyFill="1" applyBorder="1" applyAlignment="1">
      <alignment vertical="top"/>
    </xf>
    <xf numFmtId="4" fontId="2" fillId="4" borderId="0" xfId="0" applyNumberFormat="1" applyFont="1" applyFill="1" applyBorder="1" applyAlignment="1" applyProtection="1">
      <alignment vertical="top"/>
    </xf>
    <xf numFmtId="4" fontId="24" fillId="4" borderId="4" xfId="0" applyNumberFormat="1" applyFont="1" applyFill="1" applyBorder="1" applyAlignment="1">
      <alignment vertical="top"/>
    </xf>
    <xf numFmtId="4" fontId="2" fillId="4" borderId="0" xfId="0" applyNumberFormat="1" applyFont="1" applyFill="1" applyBorder="1" applyAlignment="1">
      <alignment vertical="top"/>
    </xf>
    <xf numFmtId="4" fontId="5" fillId="4" borderId="0" xfId="2" applyNumberFormat="1" applyFont="1" applyFill="1" applyBorder="1" applyAlignment="1" applyProtection="1">
      <alignment vertical="top"/>
      <protection locked="0"/>
    </xf>
    <xf numFmtId="4" fontId="36" fillId="4" borderId="0" xfId="0" applyNumberFormat="1" applyFont="1" applyFill="1" applyBorder="1" applyAlignment="1">
      <alignment vertical="top"/>
    </xf>
    <xf numFmtId="4" fontId="5" fillId="4" borderId="0" xfId="0" applyNumberFormat="1" applyFont="1" applyFill="1" applyBorder="1" applyAlignment="1" applyProtection="1">
      <alignment vertical="top"/>
      <protection locked="0"/>
    </xf>
    <xf numFmtId="4" fontId="5" fillId="4" borderId="0" xfId="0" applyNumberFormat="1" applyFont="1" applyFill="1" applyBorder="1" applyAlignment="1">
      <alignment vertical="top"/>
    </xf>
    <xf numFmtId="4" fontId="33" fillId="4" borderId="0" xfId="0" applyNumberFormat="1" applyFont="1" applyFill="1" applyBorder="1" applyAlignment="1">
      <alignment vertical="top"/>
    </xf>
    <xf numFmtId="4" fontId="2" fillId="4" borderId="0" xfId="2" applyNumberFormat="1" applyFont="1" applyFill="1" applyBorder="1" applyAlignment="1">
      <alignment vertical="top"/>
    </xf>
    <xf numFmtId="4" fontId="33" fillId="4" borderId="0" xfId="2" applyNumberFormat="1" applyFont="1" applyFill="1" applyBorder="1" applyAlignment="1">
      <alignment vertical="top"/>
    </xf>
    <xf numFmtId="4" fontId="24" fillId="4" borderId="0" xfId="0" applyNumberFormat="1" applyFont="1" applyFill="1" applyBorder="1" applyAlignment="1">
      <alignment horizontal="right" vertical="top"/>
    </xf>
    <xf numFmtId="4" fontId="25" fillId="4" borderId="0" xfId="0" applyNumberFormat="1" applyFont="1" applyFill="1" applyBorder="1" applyAlignment="1">
      <alignment horizontal="right" vertical="top"/>
    </xf>
    <xf numFmtId="4" fontId="24" fillId="4" borderId="0" xfId="0" applyNumberFormat="1" applyFont="1" applyFill="1" applyBorder="1" applyAlignment="1" applyProtection="1">
      <alignment horizontal="right" vertical="top"/>
      <protection locked="0"/>
    </xf>
    <xf numFmtId="4" fontId="24" fillId="4" borderId="0" xfId="0" quotePrefix="1" applyNumberFormat="1" applyFont="1" applyFill="1" applyBorder="1" applyAlignment="1" applyProtection="1">
      <alignment horizontal="right" vertical="top"/>
      <protection locked="0"/>
    </xf>
    <xf numFmtId="4" fontId="25" fillId="4" borderId="14" xfId="0" applyNumberFormat="1" applyFont="1" applyFill="1" applyBorder="1" applyAlignment="1">
      <alignment horizontal="right" vertical="top"/>
    </xf>
    <xf numFmtId="4" fontId="25" fillId="4" borderId="4" xfId="0" applyNumberFormat="1" applyFont="1" applyFill="1" applyBorder="1" applyAlignment="1">
      <alignment horizontal="right" vertical="top"/>
    </xf>
    <xf numFmtId="4" fontId="0" fillId="0" borderId="0" xfId="0" applyNumberFormat="1"/>
    <xf numFmtId="0" fontId="9" fillId="4" borderId="0" xfId="0" applyFont="1" applyFill="1" applyBorder="1" applyAlignment="1">
      <alignment horizontal="justify" vertical="top" wrapText="1"/>
    </xf>
    <xf numFmtId="0" fontId="10" fillId="4" borderId="16" xfId="0" applyFont="1" applyFill="1" applyBorder="1" applyAlignment="1">
      <alignment horizontal="justify" vertical="top" wrapText="1"/>
    </xf>
    <xf numFmtId="0" fontId="0" fillId="4" borderId="1" xfId="0" applyFill="1" applyBorder="1"/>
    <xf numFmtId="4" fontId="24" fillId="4" borderId="2" xfId="0" applyNumberFormat="1" applyFont="1" applyFill="1" applyBorder="1"/>
    <xf numFmtId="4" fontId="30" fillId="0" borderId="2" xfId="0" applyNumberFormat="1" applyFont="1" applyFill="1" applyBorder="1" applyAlignment="1">
      <alignment horizontal="right" vertical="top"/>
    </xf>
    <xf numFmtId="0" fontId="0" fillId="0" borderId="0" xfId="0" applyAlignment="1"/>
    <xf numFmtId="4" fontId="25" fillId="4" borderId="0" xfId="0" applyNumberFormat="1" applyFont="1" applyFill="1" applyBorder="1" applyAlignment="1">
      <alignment vertical="top"/>
    </xf>
    <xf numFmtId="4" fontId="24" fillId="4" borderId="0" xfId="0" applyNumberFormat="1" applyFont="1" applyFill="1" applyBorder="1" applyAlignment="1">
      <alignment vertical="top"/>
    </xf>
    <xf numFmtId="4" fontId="5" fillId="4" borderId="0" xfId="2" applyNumberFormat="1" applyFont="1" applyFill="1" applyBorder="1" applyAlignment="1">
      <alignment vertical="top"/>
    </xf>
    <xf numFmtId="4" fontId="24" fillId="4" borderId="0" xfId="2" applyNumberFormat="1" applyFont="1" applyFill="1" applyBorder="1" applyAlignment="1">
      <alignment vertical="top"/>
    </xf>
    <xf numFmtId="0" fontId="5" fillId="4" borderId="4" xfId="0" applyFont="1" applyFill="1" applyBorder="1" applyAlignment="1" applyProtection="1">
      <alignment vertical="top"/>
      <protection locked="0"/>
    </xf>
    <xf numFmtId="0" fontId="38" fillId="4" borderId="1" xfId="0" applyFont="1" applyFill="1" applyBorder="1" applyAlignment="1" applyProtection="1">
      <alignment vertical="top"/>
    </xf>
    <xf numFmtId="0" fontId="24" fillId="4" borderId="1" xfId="0" applyFont="1" applyFill="1" applyBorder="1" applyAlignment="1" applyProtection="1">
      <alignment vertical="top"/>
    </xf>
    <xf numFmtId="0" fontId="2" fillId="4" borderId="1" xfId="0" applyFont="1" applyFill="1" applyBorder="1" applyAlignment="1" applyProtection="1">
      <alignment vertical="top"/>
    </xf>
    <xf numFmtId="4" fontId="13" fillId="4" borderId="18" xfId="2" applyNumberFormat="1" applyFont="1" applyFill="1" applyBorder="1" applyAlignment="1">
      <alignment vertical="center" wrapText="1"/>
    </xf>
    <xf numFmtId="4" fontId="13" fillId="4" borderId="18" xfId="0" applyNumberFormat="1" applyFont="1" applyFill="1" applyBorder="1" applyAlignment="1">
      <alignment vertical="center" wrapText="1"/>
    </xf>
    <xf numFmtId="4" fontId="12" fillId="4" borderId="5" xfId="5" applyNumberFormat="1" applyFont="1" applyFill="1" applyBorder="1" applyAlignment="1">
      <alignment horizontal="center"/>
    </xf>
    <xf numFmtId="4" fontId="12" fillId="4" borderId="19" xfId="5" applyNumberFormat="1" applyFont="1" applyFill="1" applyBorder="1" applyAlignment="1">
      <alignment horizontal="center"/>
    </xf>
    <xf numFmtId="4" fontId="1" fillId="4" borderId="7" xfId="0" applyNumberFormat="1" applyFont="1" applyFill="1" applyBorder="1" applyAlignment="1">
      <alignment vertical="top" wrapText="1"/>
    </xf>
    <xf numFmtId="4" fontId="18" fillId="4" borderId="18" xfId="2" applyNumberFormat="1" applyFont="1" applyFill="1" applyBorder="1" applyAlignment="1">
      <alignment vertical="center" wrapText="1"/>
    </xf>
    <xf numFmtId="4" fontId="12" fillId="4" borderId="18" xfId="2" applyNumberFormat="1" applyFont="1" applyFill="1" applyBorder="1" applyAlignment="1">
      <alignment horizontal="center"/>
    </xf>
    <xf numFmtId="4" fontId="15" fillId="4" borderId="18" xfId="2" applyNumberFormat="1" applyFont="1" applyFill="1" applyBorder="1" applyAlignment="1">
      <alignment horizontal="center"/>
    </xf>
    <xf numFmtId="4" fontId="12" fillId="4" borderId="19" xfId="2" applyNumberFormat="1" applyFont="1" applyFill="1" applyBorder="1" applyAlignment="1">
      <alignment horizontal="center"/>
    </xf>
    <xf numFmtId="4" fontId="1" fillId="4" borderId="7" xfId="2" applyNumberFormat="1" applyFont="1" applyFill="1" applyBorder="1" applyAlignment="1">
      <alignment vertical="top" wrapText="1"/>
    </xf>
    <xf numFmtId="4" fontId="9" fillId="4" borderId="18" xfId="0" applyNumberFormat="1" applyFont="1" applyFill="1" applyBorder="1" applyAlignment="1">
      <alignment horizontal="justify" vertical="center" wrapText="1"/>
    </xf>
    <xf numFmtId="4" fontId="9" fillId="4" borderId="18" xfId="2" applyNumberFormat="1" applyFont="1" applyFill="1" applyBorder="1" applyAlignment="1">
      <alignment horizontal="right" vertical="top" wrapText="1"/>
    </xf>
    <xf numFmtId="4" fontId="9" fillId="4" borderId="18" xfId="0" applyNumberFormat="1" applyFont="1" applyFill="1" applyBorder="1" applyAlignment="1">
      <alignment horizontal="right" vertical="top" wrapText="1"/>
    </xf>
    <xf numFmtId="4" fontId="9" fillId="4" borderId="3" xfId="0" applyNumberFormat="1" applyFont="1" applyFill="1" applyBorder="1" applyAlignment="1">
      <alignment horizontal="right" vertical="top" wrapText="1"/>
    </xf>
    <xf numFmtId="4" fontId="10" fillId="4" borderId="16" xfId="2" applyNumberFormat="1" applyFont="1" applyFill="1" applyBorder="1" applyAlignment="1">
      <alignment horizontal="right" vertical="top" wrapText="1"/>
    </xf>
    <xf numFmtId="168" fontId="9" fillId="4" borderId="18" xfId="2" applyNumberFormat="1" applyFont="1" applyFill="1" applyBorder="1" applyAlignment="1">
      <alignment horizontal="right" vertical="center" wrapText="1"/>
    </xf>
    <xf numFmtId="168" fontId="10" fillId="4" borderId="19" xfId="2" applyNumberFormat="1" applyFont="1" applyFill="1" applyBorder="1" applyAlignment="1">
      <alignment horizontal="right" vertical="center" wrapText="1"/>
    </xf>
    <xf numFmtId="0" fontId="45" fillId="0" borderId="0" xfId="0" applyFont="1" applyAlignment="1">
      <alignment horizontal="left" vertical="top" wrapText="1"/>
    </xf>
    <xf numFmtId="0" fontId="5" fillId="4" borderId="16" xfId="0" applyFont="1" applyFill="1" applyBorder="1" applyAlignment="1" applyProtection="1">
      <alignment vertical="top"/>
      <protection locked="0"/>
    </xf>
    <xf numFmtId="0" fontId="5" fillId="4" borderId="16" xfId="0" applyFont="1" applyFill="1" applyBorder="1" applyAlignment="1" applyProtection="1">
      <alignment horizontal="center" vertical="top"/>
      <protection locked="0"/>
    </xf>
    <xf numFmtId="0" fontId="29" fillId="4" borderId="16" xfId="0" applyFont="1" applyFill="1" applyBorder="1" applyAlignment="1" applyProtection="1">
      <alignment vertical="top"/>
      <protection locked="0"/>
    </xf>
    <xf numFmtId="3" fontId="29" fillId="4" borderId="16" xfId="0" applyNumberFormat="1" applyFont="1" applyFill="1" applyBorder="1" applyAlignment="1" applyProtection="1">
      <alignment horizontal="right" vertical="top"/>
      <protection locked="0"/>
    </xf>
    <xf numFmtId="1" fontId="44" fillId="4" borderId="16" xfId="0" applyNumberFormat="1" applyFont="1" applyFill="1" applyBorder="1" applyAlignment="1">
      <alignment horizontal="left" vertical="center" wrapText="1"/>
    </xf>
    <xf numFmtId="1" fontId="44" fillId="4" borderId="16" xfId="0" applyNumberFormat="1" applyFont="1" applyFill="1" applyBorder="1" applyAlignment="1">
      <alignment horizontal="left" wrapText="1"/>
    </xf>
    <xf numFmtId="169" fontId="46" fillId="0" borderId="16" xfId="0" applyNumberFormat="1" applyFont="1" applyFill="1" applyBorder="1" applyAlignment="1">
      <alignment horizontal="center" vertical="center"/>
    </xf>
    <xf numFmtId="1" fontId="44" fillId="0" borderId="16" xfId="0" applyNumberFormat="1" applyFont="1" applyFill="1" applyBorder="1" applyAlignment="1">
      <alignment horizontal="left" vertical="center" wrapText="1"/>
    </xf>
    <xf numFmtId="1" fontId="44" fillId="0" borderId="16" xfId="0" applyNumberFormat="1" applyFont="1" applyFill="1" applyBorder="1" applyAlignment="1">
      <alignment horizontal="left" wrapText="1"/>
    </xf>
    <xf numFmtId="0" fontId="29" fillId="4" borderId="16" xfId="0" applyFont="1" applyFill="1" applyBorder="1" applyAlignment="1" applyProtection="1">
      <alignment horizontal="center" vertical="top"/>
      <protection locked="0"/>
    </xf>
    <xf numFmtId="0" fontId="5" fillId="0" borderId="16" xfId="3" applyFont="1" applyFill="1" applyBorder="1" applyAlignment="1">
      <alignment horizontal="center" wrapText="1"/>
    </xf>
    <xf numFmtId="0" fontId="5" fillId="0" borderId="16" xfId="3" applyFont="1" applyFill="1" applyBorder="1" applyAlignment="1">
      <alignment horizontal="left" wrapText="1"/>
    </xf>
    <xf numFmtId="0" fontId="5" fillId="0" borderId="16" xfId="0" applyFont="1" applyFill="1" applyBorder="1" applyAlignment="1">
      <alignment horizontal="left" wrapText="1"/>
    </xf>
    <xf numFmtId="0" fontId="2" fillId="0" borderId="16" xfId="0" applyFont="1" applyFill="1" applyBorder="1" applyAlignment="1">
      <alignment horizontal="center" wrapText="1"/>
    </xf>
    <xf numFmtId="0" fontId="5" fillId="0" borderId="16" xfId="0" applyFont="1" applyFill="1" applyBorder="1" applyAlignment="1">
      <alignment horizontal="center"/>
    </xf>
    <xf numFmtId="0" fontId="5" fillId="0" borderId="16" xfId="0" applyFont="1" applyFill="1" applyBorder="1" applyAlignment="1">
      <alignment horizontal="left"/>
    </xf>
    <xf numFmtId="0" fontId="5" fillId="0" borderId="16" xfId="0" applyFont="1" applyFill="1" applyBorder="1" applyAlignment="1">
      <alignment wrapText="1"/>
    </xf>
    <xf numFmtId="0" fontId="2" fillId="0" borderId="16" xfId="0" applyFont="1" applyFill="1" applyBorder="1" applyAlignment="1">
      <alignment wrapText="1"/>
    </xf>
    <xf numFmtId="0" fontId="5" fillId="0" borderId="16" xfId="0" applyFont="1" applyFill="1" applyBorder="1" applyAlignment="1">
      <alignment horizontal="center" wrapText="1"/>
    </xf>
    <xf numFmtId="0" fontId="24" fillId="0" borderId="16" xfId="0" applyFont="1" applyFill="1" applyBorder="1" applyAlignment="1">
      <alignment horizontal="center" vertical="top" wrapText="1"/>
    </xf>
    <xf numFmtId="0" fontId="24" fillId="0" borderId="16" xfId="0" applyFont="1" applyFill="1" applyBorder="1" applyAlignment="1">
      <alignment wrapText="1"/>
    </xf>
    <xf numFmtId="0" fontId="24" fillId="0" borderId="16" xfId="0" applyFont="1" applyBorder="1" applyAlignment="1">
      <alignment wrapText="1"/>
    </xf>
    <xf numFmtId="0" fontId="24" fillId="0" borderId="16" xfId="0" applyFont="1" applyFill="1" applyBorder="1" applyAlignment="1">
      <alignment horizontal="center"/>
    </xf>
    <xf numFmtId="0" fontId="47" fillId="0" borderId="16" xfId="0" applyFont="1" applyFill="1" applyBorder="1" applyAlignment="1">
      <alignment horizontal="center" vertical="center" wrapText="1"/>
    </xf>
    <xf numFmtId="0" fontId="24" fillId="0" borderId="16" xfId="0" applyFont="1" applyFill="1" applyBorder="1" applyAlignment="1">
      <alignment horizontal="center" wrapText="1"/>
    </xf>
    <xf numFmtId="0" fontId="47" fillId="0" borderId="16" xfId="0" applyFont="1" applyFill="1" applyBorder="1" applyAlignment="1">
      <alignment horizontal="center" wrapText="1"/>
    </xf>
    <xf numFmtId="0" fontId="24" fillId="0" borderId="16" xfId="0" applyFont="1" applyFill="1" applyBorder="1"/>
    <xf numFmtId="0" fontId="24" fillId="4" borderId="0" xfId="0" applyFont="1" applyFill="1" applyAlignment="1" applyProtection="1">
      <alignment horizontal="center"/>
      <protection locked="0"/>
    </xf>
    <xf numFmtId="2" fontId="24" fillId="0" borderId="16" xfId="6" applyNumberFormat="1" applyFont="1" applyFill="1" applyBorder="1" applyAlignment="1">
      <alignment horizontal="right"/>
    </xf>
    <xf numFmtId="2" fontId="24" fillId="0" borderId="16" xfId="0" applyNumberFormat="1" applyFont="1" applyFill="1" applyBorder="1" applyAlignment="1">
      <alignment horizontal="right"/>
    </xf>
    <xf numFmtId="0" fontId="24" fillId="0" borderId="16" xfId="0" applyFont="1" applyFill="1" applyBorder="1" applyAlignment="1">
      <alignment horizontal="right"/>
    </xf>
    <xf numFmtId="4" fontId="24" fillId="0" borderId="16" xfId="0" applyNumberFormat="1" applyFont="1" applyFill="1" applyBorder="1" applyAlignment="1">
      <alignment horizontal="right"/>
    </xf>
    <xf numFmtId="0" fontId="5" fillId="0" borderId="16" xfId="0" applyFont="1" applyFill="1" applyBorder="1" applyAlignment="1">
      <alignment horizontal="right"/>
    </xf>
    <xf numFmtId="4" fontId="5" fillId="0" borderId="16" xfId="0" applyNumberFormat="1" applyFont="1" applyFill="1" applyBorder="1" applyAlignment="1">
      <alignment horizontal="right"/>
    </xf>
    <xf numFmtId="0" fontId="5" fillId="0" borderId="16" xfId="3" applyFont="1" applyFill="1" applyBorder="1" applyAlignment="1">
      <alignment horizontal="left" vertical="top" wrapText="1"/>
    </xf>
    <xf numFmtId="49" fontId="24" fillId="4" borderId="16" xfId="0" applyNumberFormat="1" applyFont="1" applyFill="1" applyBorder="1" applyAlignment="1" applyProtection="1">
      <protection locked="0"/>
    </xf>
    <xf numFmtId="0" fontId="2" fillId="4" borderId="16" xfId="3" applyFont="1" applyFill="1" applyBorder="1" applyAlignment="1" applyProtection="1">
      <alignment vertical="center"/>
      <protection locked="0"/>
    </xf>
    <xf numFmtId="0" fontId="2" fillId="9" borderId="16" xfId="3" applyFont="1" applyFill="1" applyBorder="1" applyAlignment="1" applyProtection="1">
      <alignment vertical="center"/>
      <protection locked="0"/>
    </xf>
    <xf numFmtId="0" fontId="24" fillId="0" borderId="16" xfId="0" applyFont="1" applyFill="1" applyBorder="1" applyAlignment="1">
      <alignment horizontal="center" vertical="center"/>
    </xf>
    <xf numFmtId="0" fontId="2" fillId="10" borderId="16" xfId="3" applyFont="1" applyFill="1" applyBorder="1" applyAlignment="1" applyProtection="1">
      <alignment vertical="center"/>
      <protection locked="0"/>
    </xf>
    <xf numFmtId="0" fontId="2" fillId="11" borderId="16" xfId="3" applyFont="1" applyFill="1" applyBorder="1" applyAlignment="1" applyProtection="1">
      <alignment vertical="center"/>
      <protection locked="0"/>
    </xf>
    <xf numFmtId="0" fontId="2" fillId="2" borderId="16" xfId="3" applyFont="1" applyFill="1" applyBorder="1" applyAlignment="1" applyProtection="1">
      <alignment vertical="center"/>
      <protection locked="0"/>
    </xf>
    <xf numFmtId="0" fontId="2" fillId="12" borderId="16" xfId="3" applyFont="1" applyFill="1" applyBorder="1" applyAlignment="1" applyProtection="1">
      <alignment vertical="center"/>
      <protection locked="0"/>
    </xf>
    <xf numFmtId="0" fontId="2" fillId="13" borderId="16" xfId="3" applyFont="1" applyFill="1" applyBorder="1" applyAlignment="1" applyProtection="1">
      <alignment vertical="center"/>
      <protection locked="0"/>
    </xf>
    <xf numFmtId="0" fontId="2" fillId="14" borderId="16" xfId="3" applyFont="1" applyFill="1" applyBorder="1" applyAlignment="1" applyProtection="1">
      <alignment vertical="center"/>
      <protection locked="0"/>
    </xf>
    <xf numFmtId="0" fontId="2" fillId="15" borderId="16" xfId="3" applyFont="1" applyFill="1" applyBorder="1" applyAlignment="1" applyProtection="1">
      <alignment vertical="center"/>
      <protection locked="0"/>
    </xf>
    <xf numFmtId="0" fontId="24" fillId="0" borderId="0" xfId="0" applyFont="1" applyFill="1" applyBorder="1" applyProtection="1">
      <protection locked="0"/>
    </xf>
    <xf numFmtId="49" fontId="24" fillId="4" borderId="16" xfId="0" applyNumberFormat="1" applyFont="1" applyFill="1" applyBorder="1" applyAlignment="1" applyProtection="1">
      <alignment horizontal="center"/>
      <protection locked="0"/>
    </xf>
    <xf numFmtId="0" fontId="24" fillId="0" borderId="16" xfId="0" applyFont="1" applyBorder="1" applyAlignment="1">
      <alignment horizontal="center" wrapText="1"/>
    </xf>
    <xf numFmtId="4" fontId="5" fillId="0" borderId="16" xfId="3" applyNumberFormat="1" applyFont="1" applyFill="1" applyBorder="1" applyAlignment="1">
      <alignment horizontal="right"/>
    </xf>
    <xf numFmtId="4" fontId="24" fillId="0" borderId="16" xfId="6" applyNumberFormat="1" applyFont="1" applyFill="1" applyBorder="1" applyAlignment="1">
      <alignment horizontal="right"/>
    </xf>
    <xf numFmtId="4" fontId="5" fillId="0" borderId="16" xfId="0" applyNumberFormat="1" applyFont="1" applyFill="1" applyBorder="1" applyAlignment="1">
      <alignment horizontal="right" wrapText="1"/>
    </xf>
    <xf numFmtId="4" fontId="24" fillId="0" borderId="16" xfId="0" applyNumberFormat="1" applyFont="1" applyFill="1" applyBorder="1" applyAlignment="1">
      <alignment horizontal="right" wrapText="1"/>
    </xf>
    <xf numFmtId="3" fontId="24" fillId="0" borderId="16" xfId="0" applyNumberFormat="1" applyFont="1" applyFill="1" applyBorder="1" applyAlignment="1">
      <alignment horizontal="right"/>
    </xf>
    <xf numFmtId="4" fontId="2" fillId="0" borderId="16" xfId="0" applyNumberFormat="1" applyFont="1" applyFill="1" applyBorder="1" applyAlignment="1">
      <alignment horizontal="right"/>
    </xf>
    <xf numFmtId="0" fontId="22" fillId="4" borderId="0" xfId="0" applyFont="1" applyFill="1" applyAlignment="1" applyProtection="1">
      <alignment horizontal="right"/>
      <protection locked="0"/>
    </xf>
    <xf numFmtId="0" fontId="2" fillId="0" borderId="16" xfId="3" applyFont="1" applyFill="1" applyBorder="1" applyAlignment="1" applyProtection="1">
      <alignment horizontal="right" vertical="center"/>
      <protection locked="0"/>
    </xf>
    <xf numFmtId="0" fontId="29" fillId="0" borderId="16" xfId="3" applyFont="1" applyFill="1" applyBorder="1" applyAlignment="1" applyProtection="1">
      <alignment horizontal="right" vertical="center"/>
      <protection locked="0"/>
    </xf>
    <xf numFmtId="0" fontId="2" fillId="4" borderId="0" xfId="3" applyFont="1" applyFill="1" applyBorder="1" applyAlignment="1">
      <alignment horizontal="center"/>
    </xf>
    <xf numFmtId="0" fontId="5" fillId="4" borderId="0" xfId="0" applyFont="1" applyFill="1" applyBorder="1" applyAlignment="1">
      <alignment horizontal="left" vertical="top"/>
    </xf>
    <xf numFmtId="0" fontId="24" fillId="4" borderId="0" xfId="0" applyFont="1" applyFill="1" applyBorder="1" applyAlignment="1">
      <alignment horizontal="center"/>
    </xf>
    <xf numFmtId="0" fontId="24" fillId="4" borderId="0" xfId="0" applyFont="1" applyFill="1" applyAlignment="1" applyProtection="1">
      <alignment horizontal="left"/>
      <protection locked="0"/>
    </xf>
    <xf numFmtId="0" fontId="24" fillId="4" borderId="0" xfId="0" applyFont="1" applyFill="1" applyBorder="1" applyAlignment="1" applyProtection="1">
      <alignment horizontal="center"/>
      <protection locked="0"/>
    </xf>
    <xf numFmtId="0" fontId="33" fillId="4" borderId="0" xfId="0" applyFont="1" applyFill="1" applyBorder="1" applyAlignment="1" applyProtection="1">
      <alignment horizontal="left" vertical="top"/>
    </xf>
    <xf numFmtId="0" fontId="5" fillId="4" borderId="0" xfId="0" applyFont="1" applyFill="1" applyBorder="1" applyAlignment="1" applyProtection="1">
      <alignment horizontal="left" vertical="top"/>
    </xf>
    <xf numFmtId="0" fontId="5" fillId="4" borderId="0" xfId="0" applyFont="1" applyFill="1" applyBorder="1" applyAlignment="1" applyProtection="1">
      <alignment horizontal="left" vertical="top" wrapText="1"/>
    </xf>
    <xf numFmtId="0" fontId="24" fillId="4" borderId="0" xfId="0" applyFont="1" applyFill="1" applyAlignment="1">
      <alignment horizontal="center"/>
    </xf>
    <xf numFmtId="0" fontId="24" fillId="4" borderId="0" xfId="0" applyFont="1" applyFill="1" applyAlignment="1" applyProtection="1">
      <alignment horizontal="center"/>
      <protection locked="0"/>
    </xf>
    <xf numFmtId="0" fontId="24" fillId="0" borderId="0" xfId="0" applyFont="1" applyAlignment="1">
      <alignment horizontal="center"/>
    </xf>
    <xf numFmtId="0" fontId="5" fillId="0" borderId="16" xfId="0" applyFont="1" applyFill="1" applyBorder="1" applyAlignment="1">
      <alignment horizontal="left" wrapText="1"/>
    </xf>
    <xf numFmtId="4" fontId="24" fillId="0" borderId="16" xfId="0" applyNumberFormat="1" applyFont="1" applyFill="1" applyBorder="1" applyAlignment="1">
      <alignment horizontal="right"/>
    </xf>
    <xf numFmtId="0" fontId="24" fillId="0" borderId="0" xfId="0" applyFont="1" applyAlignment="1"/>
    <xf numFmtId="0" fontId="24" fillId="0" borderId="0" xfId="0" applyFont="1" applyBorder="1" applyAlignment="1"/>
    <xf numFmtId="0" fontId="22" fillId="0" borderId="0" xfId="0" applyFont="1" applyBorder="1"/>
    <xf numFmtId="0" fontId="39" fillId="4" borderId="0" xfId="0" applyFont="1" applyFill="1" applyBorder="1" applyAlignment="1" applyProtection="1">
      <alignment vertical="top"/>
    </xf>
    <xf numFmtId="0" fontId="0" fillId="0" borderId="0" xfId="0" applyBorder="1" applyAlignment="1"/>
    <xf numFmtId="0" fontId="24" fillId="0" borderId="0" xfId="0" applyFont="1" applyAlignment="1">
      <alignment horizontal="left"/>
    </xf>
    <xf numFmtId="0" fontId="5" fillId="4" borderId="0" xfId="0" applyFont="1" applyFill="1" applyBorder="1" applyAlignment="1" applyProtection="1">
      <alignment vertical="top"/>
      <protection locked="0"/>
    </xf>
    <xf numFmtId="43" fontId="24" fillId="0" borderId="0" xfId="2" applyFont="1"/>
    <xf numFmtId="43" fontId="9" fillId="0" borderId="0" xfId="2" applyFont="1"/>
    <xf numFmtId="43" fontId="0" fillId="0" borderId="0" xfId="2" applyFont="1"/>
    <xf numFmtId="0" fontId="2" fillId="4" borderId="2" xfId="3" applyFont="1" applyFill="1" applyBorder="1" applyAlignment="1">
      <alignment horizontal="center"/>
    </xf>
    <xf numFmtId="4" fontId="9" fillId="0" borderId="0" xfId="0" applyNumberFormat="1" applyFont="1"/>
    <xf numFmtId="168" fontId="10" fillId="4" borderId="18" xfId="2" applyNumberFormat="1" applyFont="1" applyFill="1" applyBorder="1" applyAlignment="1">
      <alignment horizontal="right" vertical="top" wrapText="1"/>
    </xf>
    <xf numFmtId="168" fontId="9" fillId="4" borderId="18" xfId="2" applyNumberFormat="1" applyFont="1" applyFill="1" applyBorder="1" applyAlignment="1">
      <alignment horizontal="right" vertical="top" wrapText="1"/>
    </xf>
    <xf numFmtId="168" fontId="9" fillId="4" borderId="18" xfId="2" applyNumberFormat="1" applyFont="1" applyFill="1" applyBorder="1" applyAlignment="1">
      <alignment horizontal="right" vertical="top"/>
    </xf>
    <xf numFmtId="168" fontId="10" fillId="4" borderId="18" xfId="2" applyNumberFormat="1" applyFont="1" applyFill="1" applyBorder="1" applyAlignment="1">
      <alignment horizontal="right" vertical="top"/>
    </xf>
    <xf numFmtId="168" fontId="9" fillId="4" borderId="19" xfId="2" applyNumberFormat="1" applyFont="1" applyFill="1" applyBorder="1" applyAlignment="1">
      <alignment horizontal="right" vertical="top"/>
    </xf>
    <xf numFmtId="168" fontId="10" fillId="4" borderId="19" xfId="2" applyNumberFormat="1" applyFont="1" applyFill="1" applyBorder="1" applyAlignment="1">
      <alignment horizontal="right" vertical="top"/>
    </xf>
    <xf numFmtId="168" fontId="10" fillId="4" borderId="16" xfId="2" applyNumberFormat="1" applyFont="1" applyFill="1" applyBorder="1" applyAlignment="1">
      <alignment horizontal="right" vertical="top"/>
    </xf>
    <xf numFmtId="168" fontId="10" fillId="4" borderId="2" xfId="2" applyNumberFormat="1" applyFont="1" applyFill="1" applyBorder="1" applyAlignment="1">
      <alignment horizontal="right" vertical="center" wrapText="1"/>
    </xf>
    <xf numFmtId="168" fontId="10" fillId="4" borderId="18" xfId="2" applyNumberFormat="1" applyFont="1" applyFill="1" applyBorder="1" applyAlignment="1">
      <alignment horizontal="right" vertical="center" wrapText="1"/>
    </xf>
    <xf numFmtId="168" fontId="9" fillId="4" borderId="2" xfId="2" applyNumberFormat="1" applyFont="1" applyFill="1" applyBorder="1" applyAlignment="1">
      <alignment horizontal="right" vertical="center" wrapText="1"/>
    </xf>
    <xf numFmtId="168" fontId="10" fillId="4" borderId="16" xfId="2" applyNumberFormat="1" applyFont="1" applyFill="1" applyBorder="1" applyAlignment="1">
      <alignment horizontal="right" vertical="center" wrapText="1"/>
    </xf>
    <xf numFmtId="0" fontId="48" fillId="0" borderId="0" xfId="0" applyFont="1" applyAlignment="1">
      <alignment vertical="top"/>
    </xf>
    <xf numFmtId="0" fontId="48" fillId="0" borderId="0" xfId="0" applyFont="1" applyFill="1" applyAlignment="1">
      <alignment vertical="top"/>
    </xf>
    <xf numFmtId="0" fontId="48" fillId="0" borderId="30" xfId="0" applyFont="1" applyBorder="1" applyAlignment="1">
      <alignment vertical="top"/>
    </xf>
    <xf numFmtId="0" fontId="48" fillId="0" borderId="31" xfId="0" applyFont="1" applyFill="1" applyBorder="1" applyAlignment="1">
      <alignment vertical="top"/>
    </xf>
    <xf numFmtId="0" fontId="48" fillId="0" borderId="31" xfId="0" applyFont="1" applyBorder="1" applyAlignment="1">
      <alignment vertical="top"/>
    </xf>
    <xf numFmtId="0" fontId="50" fillId="0" borderId="0" xfId="0" applyFont="1" applyAlignment="1">
      <alignment vertical="top"/>
    </xf>
    <xf numFmtId="0" fontId="22" fillId="0" borderId="0" xfId="0" applyFont="1" applyAlignment="1"/>
    <xf numFmtId="0" fontId="22" fillId="0" borderId="0" xfId="0" applyFont="1" applyFill="1" applyAlignment="1"/>
    <xf numFmtId="0" fontId="22" fillId="0" borderId="0" xfId="0" applyFont="1" applyBorder="1" applyAlignment="1"/>
    <xf numFmtId="0" fontId="5" fillId="4" borderId="0" xfId="0" applyFont="1" applyFill="1" applyBorder="1" applyAlignment="1" applyProtection="1">
      <alignment horizontal="left" vertical="top"/>
    </xf>
    <xf numFmtId="37" fontId="17" fillId="8" borderId="16" xfId="4" applyNumberFormat="1" applyFont="1" applyFill="1" applyBorder="1" applyAlignment="1">
      <alignment horizontal="center" vertical="center"/>
    </xf>
    <xf numFmtId="4" fontId="5" fillId="4" borderId="0" xfId="2" applyNumberFormat="1" applyFont="1" applyFill="1" applyBorder="1" applyAlignment="1" applyProtection="1">
      <alignment horizontal="right" vertical="top"/>
      <protection locked="0"/>
    </xf>
    <xf numFmtId="4" fontId="2" fillId="4" borderId="0" xfId="0" applyNumberFormat="1" applyFont="1" applyFill="1" applyBorder="1" applyAlignment="1" applyProtection="1">
      <alignment horizontal="right" vertical="top"/>
    </xf>
    <xf numFmtId="4" fontId="5" fillId="4" borderId="0" xfId="0" applyNumberFormat="1" applyFont="1" applyFill="1" applyBorder="1" applyAlignment="1" applyProtection="1">
      <alignment horizontal="right" vertical="top"/>
    </xf>
    <xf numFmtId="4" fontId="5" fillId="4" borderId="0" xfId="2" applyNumberFormat="1" applyFont="1" applyFill="1" applyBorder="1" applyAlignment="1" applyProtection="1">
      <alignment horizontal="right" vertical="top" wrapText="1"/>
    </xf>
    <xf numFmtId="4" fontId="24" fillId="0" borderId="18" xfId="2" applyNumberFormat="1" applyFont="1" applyBorder="1" applyAlignment="1">
      <alignment horizontal="right"/>
    </xf>
    <xf numFmtId="4" fontId="25" fillId="0" borderId="18" xfId="2" applyNumberFormat="1" applyFont="1" applyBorder="1" applyAlignment="1">
      <alignment horizontal="right"/>
    </xf>
    <xf numFmtId="4" fontId="43" fillId="0" borderId="18" xfId="2" applyNumberFormat="1" applyFont="1" applyBorder="1" applyAlignment="1">
      <alignment horizontal="right"/>
    </xf>
    <xf numFmtId="167" fontId="0" fillId="0" borderId="17" xfId="2" applyNumberFormat="1" applyFont="1" applyBorder="1"/>
    <xf numFmtId="167" fontId="0" fillId="0" borderId="11" xfId="2" applyNumberFormat="1" applyFont="1" applyBorder="1"/>
    <xf numFmtId="4" fontId="25" fillId="0" borderId="1" xfId="2" applyNumberFormat="1" applyFont="1" applyBorder="1" applyAlignment="1">
      <alignment horizontal="right"/>
    </xf>
    <xf numFmtId="4" fontId="43" fillId="0" borderId="1" xfId="2" applyNumberFormat="1" applyFont="1" applyBorder="1" applyAlignment="1">
      <alignment horizontal="right"/>
    </xf>
    <xf numFmtId="4" fontId="24" fillId="0" borderId="1" xfId="2" applyNumberFormat="1" applyFont="1" applyBorder="1" applyAlignment="1">
      <alignment horizontal="right"/>
    </xf>
    <xf numFmtId="4" fontId="0" fillId="0" borderId="1" xfId="0" applyNumberFormat="1" applyBorder="1" applyAlignment="1">
      <alignment horizontal="right"/>
    </xf>
    <xf numFmtId="167" fontId="25" fillId="0" borderId="3" xfId="2" applyNumberFormat="1" applyFont="1" applyBorder="1"/>
    <xf numFmtId="167" fontId="25" fillId="0" borderId="19" xfId="2" applyNumberFormat="1" applyFont="1" applyBorder="1"/>
    <xf numFmtId="4" fontId="2" fillId="4" borderId="0" xfId="1" applyNumberFormat="1" applyFont="1" applyFill="1" applyBorder="1" applyAlignment="1" applyProtection="1">
      <alignment vertical="top"/>
    </xf>
    <xf numFmtId="4" fontId="2" fillId="4" borderId="0" xfId="0" applyNumberFormat="1" applyFont="1" applyFill="1" applyBorder="1" applyAlignment="1" applyProtection="1">
      <alignment horizontal="center" vertical="top"/>
      <protection locked="0"/>
    </xf>
    <xf numFmtId="4" fontId="5" fillId="4" borderId="0" xfId="0" applyNumberFormat="1" applyFont="1" applyFill="1" applyBorder="1" applyAlignment="1" applyProtection="1">
      <alignment horizontal="center" vertical="top"/>
      <protection locked="0"/>
    </xf>
    <xf numFmtId="4" fontId="5" fillId="4" borderId="0" xfId="0" applyNumberFormat="1" applyFont="1" applyFill="1" applyBorder="1" applyAlignment="1" applyProtection="1">
      <alignment horizontal="right" vertical="top"/>
      <protection locked="0"/>
    </xf>
    <xf numFmtId="4" fontId="33" fillId="4" borderId="0" xfId="0" applyNumberFormat="1" applyFont="1" applyFill="1" applyBorder="1" applyAlignment="1" applyProtection="1">
      <alignment horizontal="center" vertical="top"/>
      <protection locked="0"/>
    </xf>
    <xf numFmtId="4" fontId="33" fillId="4" borderId="0" xfId="0" applyNumberFormat="1" applyFont="1" applyFill="1" applyBorder="1" applyAlignment="1" applyProtection="1">
      <alignment horizontal="right" vertical="top"/>
    </xf>
    <xf numFmtId="4" fontId="2" fillId="4" borderId="0" xfId="0" applyNumberFormat="1" applyFont="1" applyFill="1" applyBorder="1" applyAlignment="1" applyProtection="1">
      <alignment horizontal="center" vertical="top"/>
    </xf>
    <xf numFmtId="4" fontId="24" fillId="4" borderId="0" xfId="0" applyNumberFormat="1" applyFont="1" applyFill="1" applyBorder="1" applyAlignment="1" applyProtection="1">
      <alignment horizontal="center" vertical="top"/>
      <protection locked="0"/>
    </xf>
    <xf numFmtId="4" fontId="33" fillId="4" borderId="0" xfId="0" applyNumberFormat="1" applyFont="1" applyFill="1" applyBorder="1" applyAlignment="1" applyProtection="1">
      <alignment horizontal="center" vertical="top"/>
    </xf>
    <xf numFmtId="4" fontId="2" fillId="4" borderId="0" xfId="0" applyNumberFormat="1" applyFont="1" applyFill="1" applyBorder="1" applyAlignment="1" applyProtection="1">
      <alignment horizontal="right" vertical="top"/>
      <protection locked="0"/>
    </xf>
    <xf numFmtId="4" fontId="33" fillId="4" borderId="4" xfId="0" applyNumberFormat="1" applyFont="1" applyFill="1" applyBorder="1" applyAlignment="1" applyProtection="1">
      <alignment horizontal="center" vertical="top"/>
    </xf>
    <xf numFmtId="4" fontId="33" fillId="4" borderId="4" xfId="0" applyNumberFormat="1" applyFont="1" applyFill="1" applyBorder="1" applyAlignment="1" applyProtection="1">
      <alignment horizontal="right" vertical="top"/>
    </xf>
    <xf numFmtId="0" fontId="1" fillId="4" borderId="0" xfId="0" applyFont="1" applyFill="1" applyBorder="1" applyAlignment="1">
      <alignment vertical="top" wrapText="1"/>
    </xf>
    <xf numFmtId="4" fontId="1" fillId="4" borderId="0" xfId="2" applyNumberFormat="1" applyFont="1" applyFill="1" applyBorder="1" applyAlignment="1">
      <alignment vertical="top" wrapText="1"/>
    </xf>
    <xf numFmtId="4" fontId="4" fillId="0" borderId="0" xfId="2" applyNumberFormat="1" applyFont="1" applyBorder="1" applyAlignment="1">
      <alignment horizontal="center" vertical="top" wrapText="1"/>
    </xf>
    <xf numFmtId="4" fontId="15" fillId="4" borderId="0" xfId="2" applyNumberFormat="1" applyFont="1" applyFill="1" applyBorder="1" applyAlignment="1">
      <alignment horizontal="center"/>
    </xf>
    <xf numFmtId="0" fontId="2" fillId="4" borderId="0" xfId="3" applyFont="1" applyFill="1" applyBorder="1" applyAlignment="1">
      <alignment horizontal="center"/>
    </xf>
    <xf numFmtId="0" fontId="2" fillId="16" borderId="0" xfId="3" applyFont="1" applyFill="1" applyBorder="1" applyAlignment="1">
      <alignment horizontal="center"/>
    </xf>
    <xf numFmtId="0" fontId="25" fillId="16" borderId="0" xfId="0" applyFont="1" applyFill="1" applyBorder="1" applyAlignment="1"/>
    <xf numFmtId="0" fontId="24" fillId="16" borderId="0" xfId="0" applyFont="1" applyFill="1" applyBorder="1"/>
    <xf numFmtId="0" fontId="24" fillId="16" borderId="25" xfId="0" applyFont="1" applyFill="1" applyBorder="1" applyAlignment="1"/>
    <xf numFmtId="0" fontId="24" fillId="16" borderId="26" xfId="0" applyFont="1" applyFill="1" applyBorder="1"/>
    <xf numFmtId="0" fontId="2" fillId="16" borderId="26" xfId="3" applyFont="1" applyFill="1" applyBorder="1" applyAlignment="1"/>
    <xf numFmtId="0" fontId="2" fillId="16" borderId="28" xfId="3" applyFont="1" applyFill="1" applyBorder="1" applyAlignment="1">
      <alignment horizontal="center"/>
    </xf>
    <xf numFmtId="0" fontId="24" fillId="16" borderId="31" xfId="0" applyFont="1" applyFill="1" applyBorder="1"/>
    <xf numFmtId="0" fontId="2" fillId="16" borderId="27" xfId="3" applyFont="1" applyFill="1" applyBorder="1" applyAlignment="1"/>
    <xf numFmtId="0" fontId="25" fillId="16" borderId="29" xfId="0" applyFont="1" applyFill="1" applyBorder="1" applyAlignment="1"/>
    <xf numFmtId="0" fontId="2" fillId="16" borderId="30" xfId="3" applyFont="1" applyFill="1" applyBorder="1" applyAlignment="1">
      <alignment horizontal="center"/>
    </xf>
    <xf numFmtId="0" fontId="25" fillId="16" borderId="31" xfId="0" applyFont="1" applyFill="1" applyBorder="1" applyAlignment="1"/>
    <xf numFmtId="0" fontId="25" fillId="16" borderId="32" xfId="0" applyFont="1" applyFill="1" applyBorder="1" applyAlignment="1"/>
    <xf numFmtId="4" fontId="38" fillId="4" borderId="0" xfId="3" applyNumberFormat="1" applyFont="1" applyFill="1" applyBorder="1" applyAlignment="1" applyProtection="1">
      <alignment horizontal="center"/>
    </xf>
    <xf numFmtId="4" fontId="5" fillId="4" borderId="4" xfId="2" applyNumberFormat="1" applyFont="1" applyFill="1" applyBorder="1" applyAlignment="1" applyProtection="1">
      <alignment horizontal="right" vertical="top" wrapText="1"/>
    </xf>
    <xf numFmtId="0" fontId="2" fillId="16" borderId="0" xfId="0" applyFont="1" applyFill="1" applyBorder="1" applyAlignment="1"/>
    <xf numFmtId="0" fontId="24" fillId="16" borderId="25" xfId="0" applyFont="1" applyFill="1" applyBorder="1"/>
    <xf numFmtId="0" fontId="2" fillId="16" borderId="26" xfId="0" applyFont="1" applyFill="1" applyBorder="1" applyAlignment="1"/>
    <xf numFmtId="0" fontId="24" fillId="16" borderId="28" xfId="0" applyFont="1" applyFill="1" applyBorder="1"/>
    <xf numFmtId="0" fontId="24" fillId="16" borderId="30" xfId="0" applyFont="1" applyFill="1" applyBorder="1"/>
    <xf numFmtId="0" fontId="2" fillId="16" borderId="31" xfId="0" applyFont="1" applyFill="1" applyBorder="1" applyAlignment="1"/>
    <xf numFmtId="0" fontId="2" fillId="16" borderId="1" xfId="3" applyFont="1" applyFill="1" applyBorder="1" applyAlignment="1" applyProtection="1"/>
    <xf numFmtId="0" fontId="51" fillId="0" borderId="0" xfId="0" applyFont="1" applyAlignment="1">
      <alignment horizontal="center"/>
    </xf>
    <xf numFmtId="0" fontId="2" fillId="16" borderId="0" xfId="3" applyFont="1" applyFill="1" applyBorder="1" applyAlignment="1"/>
    <xf numFmtId="0" fontId="24" fillId="16" borderId="0" xfId="0" applyFont="1" applyFill="1"/>
    <xf numFmtId="0" fontId="25" fillId="16" borderId="0" xfId="0" applyFont="1" applyFill="1" applyBorder="1" applyAlignment="1">
      <alignment horizontal="center"/>
    </xf>
    <xf numFmtId="0" fontId="23" fillId="16" borderId="29" xfId="0" applyFont="1" applyFill="1" applyBorder="1" applyAlignment="1"/>
    <xf numFmtId="0" fontId="23" fillId="16" borderId="32" xfId="0" applyFont="1" applyFill="1" applyBorder="1" applyAlignment="1"/>
    <xf numFmtId="0" fontId="23" fillId="7" borderId="16" xfId="0" applyFont="1" applyFill="1" applyBorder="1" applyAlignment="1" applyProtection="1">
      <alignment horizontal="center" vertical="center" wrapText="1"/>
    </xf>
    <xf numFmtId="0" fontId="2" fillId="16" borderId="11" xfId="3" applyFont="1" applyFill="1" applyBorder="1" applyAlignment="1" applyProtection="1"/>
    <xf numFmtId="0" fontId="2" fillId="16" borderId="8" xfId="3" applyFont="1" applyFill="1" applyBorder="1" applyAlignment="1" applyProtection="1"/>
    <xf numFmtId="0" fontId="2" fillId="16" borderId="2" xfId="3" applyFont="1" applyFill="1" applyBorder="1" applyAlignment="1" applyProtection="1"/>
    <xf numFmtId="0" fontId="2" fillId="16" borderId="5" xfId="0" applyFont="1" applyFill="1" applyBorder="1" applyAlignment="1" applyProtection="1">
      <alignment horizontal="centerContinuous"/>
    </xf>
    <xf numFmtId="0" fontId="23" fillId="7" borderId="10" xfId="0" applyFont="1" applyFill="1" applyBorder="1" applyAlignment="1" applyProtection="1">
      <alignment horizontal="center" vertical="center" wrapText="1"/>
    </xf>
    <xf numFmtId="0" fontId="23" fillId="7" borderId="9" xfId="3" applyFont="1" applyFill="1" applyBorder="1" applyAlignment="1" applyProtection="1">
      <alignment horizontal="center" vertical="center" wrapText="1"/>
    </xf>
    <xf numFmtId="0" fontId="2" fillId="0" borderId="0" xfId="3" applyFont="1" applyFill="1" applyBorder="1" applyAlignment="1" applyProtection="1">
      <alignment horizontal="center"/>
      <protection locked="0"/>
    </xf>
    <xf numFmtId="0" fontId="24" fillId="4" borderId="9" xfId="0" applyFont="1" applyFill="1" applyBorder="1" applyAlignment="1" applyProtection="1">
      <protection locked="0"/>
    </xf>
    <xf numFmtId="0" fontId="2" fillId="4" borderId="6" xfId="3" applyFont="1" applyFill="1" applyBorder="1" applyAlignment="1" applyProtection="1">
      <alignment vertical="center"/>
      <protection locked="0"/>
    </xf>
    <xf numFmtId="0" fontId="2" fillId="4" borderId="10" xfId="3" applyFont="1" applyFill="1" applyBorder="1" applyAlignment="1" applyProtection="1">
      <alignment vertical="center"/>
      <protection locked="0"/>
    </xf>
    <xf numFmtId="0" fontId="2" fillId="4" borderId="6" xfId="3" applyFont="1" applyFill="1" applyBorder="1" applyAlignment="1" applyProtection="1">
      <alignment horizontal="center" vertical="center"/>
      <protection locked="0"/>
    </xf>
    <xf numFmtId="0" fontId="23" fillId="0" borderId="4" xfId="0" applyFont="1" applyFill="1" applyBorder="1" applyAlignment="1">
      <alignment horizontal="center" vertical="center"/>
    </xf>
    <xf numFmtId="0" fontId="24" fillId="0" borderId="0" xfId="0" applyFont="1" applyFill="1"/>
    <xf numFmtId="0" fontId="23" fillId="0" borderId="3" xfId="0" applyFont="1" applyFill="1" applyBorder="1" applyAlignment="1">
      <alignment horizontal="center" vertical="center"/>
    </xf>
    <xf numFmtId="0" fontId="23" fillId="0" borderId="5" xfId="0" applyFont="1" applyFill="1" applyBorder="1" applyAlignment="1">
      <alignment horizontal="center" vertical="center"/>
    </xf>
    <xf numFmtId="0" fontId="23" fillId="0" borderId="28" xfId="0" applyFont="1" applyFill="1" applyBorder="1" applyAlignment="1">
      <alignment horizontal="center" vertical="center"/>
    </xf>
    <xf numFmtId="0" fontId="23" fillId="0" borderId="0" xfId="0" applyFont="1" applyFill="1" applyBorder="1" applyAlignment="1">
      <alignment horizontal="center" vertical="center"/>
    </xf>
    <xf numFmtId="0" fontId="23" fillId="0" borderId="29" xfId="0" applyFont="1" applyFill="1" applyBorder="1" applyAlignment="1">
      <alignment horizontal="center" vertical="center"/>
    </xf>
    <xf numFmtId="0" fontId="17" fillId="0" borderId="0" xfId="0" applyFont="1" applyFill="1" applyBorder="1" applyAlignment="1">
      <alignment horizontal="center"/>
    </xf>
    <xf numFmtId="0" fontId="23" fillId="16" borderId="0" xfId="0" applyFont="1" applyFill="1" applyBorder="1" applyAlignment="1"/>
    <xf numFmtId="0" fontId="5" fillId="4" borderId="0" xfId="0" applyFont="1" applyFill="1" applyBorder="1" applyAlignment="1">
      <alignment horizontal="left" vertical="top"/>
    </xf>
    <xf numFmtId="0" fontId="5" fillId="0" borderId="0" xfId="0" applyFont="1" applyFill="1" applyBorder="1" applyAlignment="1">
      <alignment horizontal="left" vertical="top" wrapText="1"/>
    </xf>
    <xf numFmtId="0" fontId="5" fillId="0" borderId="0" xfId="0" applyFont="1" applyFill="1" applyBorder="1" applyAlignment="1">
      <alignment horizontal="justify" vertical="top" wrapText="1"/>
    </xf>
    <xf numFmtId="0" fontId="33" fillId="0" borderId="0" xfId="0" applyFont="1" applyFill="1" applyBorder="1" applyAlignment="1">
      <alignment horizontal="left" vertical="top" wrapText="1"/>
    </xf>
    <xf numFmtId="0" fontId="2" fillId="0" borderId="0" xfId="0" applyFont="1" applyFill="1" applyBorder="1" applyAlignment="1">
      <alignment horizontal="left" vertical="top" wrapText="1"/>
    </xf>
    <xf numFmtId="0" fontId="5" fillId="4" borderId="0" xfId="0" applyFont="1" applyFill="1" applyBorder="1" applyAlignment="1" applyProtection="1">
      <alignment horizontal="center" vertical="top" wrapText="1"/>
      <protection locked="0"/>
    </xf>
    <xf numFmtId="0" fontId="33" fillId="4" borderId="0" xfId="0" applyFont="1" applyFill="1" applyBorder="1" applyAlignment="1" applyProtection="1">
      <alignment horizontal="left" vertical="top"/>
    </xf>
    <xf numFmtId="0" fontId="5" fillId="4" borderId="0" xfId="0" applyFont="1" applyFill="1" applyBorder="1" applyAlignment="1" applyProtection="1">
      <alignment horizontal="left" vertical="top"/>
    </xf>
    <xf numFmtId="37" fontId="17" fillId="8" borderId="16" xfId="4" applyNumberFormat="1" applyFont="1" applyFill="1" applyBorder="1" applyAlignment="1">
      <alignment horizontal="center" vertical="center"/>
    </xf>
    <xf numFmtId="0" fontId="24" fillId="16" borderId="11" xfId="0" applyFont="1" applyFill="1" applyBorder="1"/>
    <xf numFmtId="0" fontId="2" fillId="16" borderId="7" xfId="0" applyFont="1" applyFill="1" applyBorder="1" applyAlignment="1"/>
    <xf numFmtId="0" fontId="5" fillId="16" borderId="1" xfId="0" applyFont="1" applyFill="1" applyBorder="1"/>
    <xf numFmtId="0" fontId="5" fillId="16" borderId="3" xfId="0" applyFont="1" applyFill="1" applyBorder="1"/>
    <xf numFmtId="0" fontId="2" fillId="16" borderId="4" xfId="0" applyFont="1" applyFill="1" applyBorder="1" applyAlignment="1"/>
    <xf numFmtId="0" fontId="53" fillId="16" borderId="5" xfId="0" applyFont="1" applyFill="1" applyBorder="1" applyAlignment="1"/>
    <xf numFmtId="0" fontId="53" fillId="16" borderId="29" xfId="0" applyFont="1" applyFill="1" applyBorder="1" applyAlignment="1"/>
    <xf numFmtId="0" fontId="53" fillId="16" borderId="32" xfId="0" applyFont="1" applyFill="1" applyBorder="1" applyAlignment="1"/>
    <xf numFmtId="0" fontId="53" fillId="8" borderId="11" xfId="0" applyFont="1" applyFill="1" applyBorder="1" applyAlignment="1">
      <alignment horizontal="center"/>
    </xf>
    <xf numFmtId="49" fontId="24" fillId="4" borderId="19" xfId="0" applyNumberFormat="1" applyFont="1" applyFill="1" applyBorder="1" applyAlignment="1" applyProtection="1">
      <alignment horizontal="center"/>
      <protection locked="0"/>
    </xf>
    <xf numFmtId="0" fontId="2" fillId="9" borderId="19" xfId="3" applyFont="1" applyFill="1" applyBorder="1" applyAlignment="1" applyProtection="1">
      <alignment vertical="center"/>
      <protection locked="0"/>
    </xf>
    <xf numFmtId="0" fontId="2" fillId="0" borderId="19" xfId="3" applyFont="1" applyFill="1" applyBorder="1" applyAlignment="1" applyProtection="1">
      <alignment horizontal="right" vertical="center"/>
      <protection locked="0"/>
    </xf>
    <xf numFmtId="49" fontId="24" fillId="16" borderId="33" xfId="0" applyNumberFormat="1" applyFont="1" applyFill="1" applyBorder="1" applyAlignment="1" applyProtection="1">
      <protection locked="0"/>
    </xf>
    <xf numFmtId="0" fontId="29" fillId="16" borderId="35" xfId="3" applyFont="1" applyFill="1" applyBorder="1" applyAlignment="1" applyProtection="1">
      <alignment horizontal="right" vertical="center"/>
      <protection locked="0"/>
    </xf>
    <xf numFmtId="0" fontId="52" fillId="7" borderId="16" xfId="3" applyFont="1" applyFill="1" applyBorder="1" applyAlignment="1" applyProtection="1">
      <alignment horizontal="center" vertical="center"/>
    </xf>
    <xf numFmtId="0" fontId="55" fillId="16" borderId="25" xfId="0" applyFont="1" applyFill="1" applyBorder="1" applyProtection="1"/>
    <xf numFmtId="0" fontId="55" fillId="16" borderId="28" xfId="0" applyFont="1" applyFill="1" applyBorder="1" applyProtection="1"/>
    <xf numFmtId="0" fontId="54" fillId="16" borderId="34" xfId="0" applyFont="1" applyFill="1" applyBorder="1" applyAlignment="1">
      <alignment horizontal="center" vertical="center" wrapText="1"/>
    </xf>
    <xf numFmtId="0" fontId="54" fillId="16" borderId="35" xfId="0" applyFont="1" applyFill="1" applyBorder="1" applyAlignment="1">
      <alignment horizontal="center" vertical="center" wrapText="1"/>
    </xf>
    <xf numFmtId="0" fontId="56" fillId="0" borderId="16" xfId="0" applyFont="1" applyBorder="1" applyAlignment="1">
      <alignment horizontal="center" vertical="center" wrapText="1"/>
    </xf>
    <xf numFmtId="0" fontId="24" fillId="4" borderId="7" xfId="0" applyFont="1" applyFill="1" applyBorder="1" applyAlignment="1">
      <alignment vertical="top"/>
    </xf>
    <xf numFmtId="0" fontId="2" fillId="4" borderId="7" xfId="0" applyFont="1" applyFill="1" applyBorder="1" applyAlignment="1">
      <alignment vertical="top" wrapText="1"/>
    </xf>
    <xf numFmtId="0" fontId="25" fillId="4" borderId="0" xfId="0" applyFont="1" applyFill="1" applyAlignment="1">
      <alignment horizontal="left"/>
    </xf>
    <xf numFmtId="0" fontId="25" fillId="0" borderId="0" xfId="0" applyFont="1"/>
    <xf numFmtId="0" fontId="57" fillId="0" borderId="0" xfId="0" applyFont="1" applyAlignment="1">
      <alignment horizontal="left"/>
    </xf>
    <xf numFmtId="49" fontId="25" fillId="4" borderId="0" xfId="0" applyNumberFormat="1" applyFont="1" applyFill="1" applyProtection="1">
      <protection locked="0"/>
    </xf>
    <xf numFmtId="0" fontId="2" fillId="4" borderId="7" xfId="0" applyFont="1" applyFill="1" applyBorder="1" applyAlignment="1" applyProtection="1">
      <alignment vertical="top"/>
      <protection locked="0"/>
    </xf>
    <xf numFmtId="0" fontId="48" fillId="0" borderId="0" xfId="0" applyFont="1" applyAlignment="1">
      <alignment horizontal="center" vertical="top" wrapText="1"/>
    </xf>
    <xf numFmtId="0" fontId="26" fillId="7" borderId="16" xfId="0" applyFont="1" applyFill="1" applyBorder="1"/>
    <xf numFmtId="165" fontId="23" fillId="7" borderId="16" xfId="2" applyNumberFormat="1" applyFont="1" applyFill="1" applyBorder="1" applyAlignment="1">
      <alignment horizontal="center"/>
    </xf>
    <xf numFmtId="0" fontId="32" fillId="7" borderId="16" xfId="3" applyFont="1" applyFill="1" applyBorder="1" applyAlignment="1">
      <alignment horizontal="right" vertical="top"/>
    </xf>
    <xf numFmtId="0" fontId="26" fillId="7" borderId="16" xfId="3" applyFont="1" applyFill="1" applyBorder="1" applyAlignment="1">
      <alignment horizontal="center" vertical="center"/>
    </xf>
    <xf numFmtId="0" fontId="26" fillId="16" borderId="25" xfId="0" applyFont="1" applyFill="1" applyBorder="1"/>
    <xf numFmtId="0" fontId="23" fillId="16" borderId="26" xfId="0" applyFont="1" applyFill="1" applyBorder="1" applyAlignment="1"/>
    <xf numFmtId="0" fontId="23" fillId="16" borderId="27" xfId="0" applyFont="1" applyFill="1" applyBorder="1" applyAlignment="1"/>
    <xf numFmtId="0" fontId="26" fillId="16" borderId="28" xfId="0" applyFont="1" applyFill="1" applyBorder="1"/>
    <xf numFmtId="0" fontId="26" fillId="16" borderId="30" xfId="0" applyFont="1" applyFill="1" applyBorder="1"/>
    <xf numFmtId="0" fontId="23" fillId="16" borderId="31" xfId="0" applyFont="1" applyFill="1" applyBorder="1" applyAlignment="1"/>
    <xf numFmtId="0" fontId="23" fillId="7" borderId="9" xfId="0" applyFont="1" applyFill="1" applyBorder="1" applyAlignment="1">
      <alignment horizontal="center" vertical="center" wrapText="1"/>
    </xf>
    <xf numFmtId="0" fontId="23" fillId="7" borderId="16" xfId="0" applyFont="1" applyFill="1" applyBorder="1" applyAlignment="1">
      <alignment horizontal="center" vertical="center" wrapText="1"/>
    </xf>
    <xf numFmtId="4" fontId="13" fillId="4" borderId="16" xfId="2" applyNumberFormat="1" applyFont="1" applyFill="1" applyBorder="1" applyAlignment="1">
      <alignment vertical="center" wrapText="1"/>
    </xf>
    <xf numFmtId="4" fontId="13" fillId="4" borderId="10" xfId="2" applyNumberFormat="1" applyFont="1" applyFill="1" applyBorder="1" applyAlignment="1">
      <alignment vertical="center" wrapText="1"/>
    </xf>
    <xf numFmtId="0" fontId="12" fillId="4" borderId="2" xfId="4" applyFont="1" applyFill="1" applyBorder="1" applyAlignment="1">
      <alignment wrapText="1"/>
    </xf>
    <xf numFmtId="4" fontId="9" fillId="4" borderId="16" xfId="0" applyNumberFormat="1" applyFont="1" applyFill="1" applyBorder="1"/>
    <xf numFmtId="4" fontId="20" fillId="4" borderId="16" xfId="0" applyNumberFormat="1" applyFont="1" applyFill="1" applyBorder="1"/>
    <xf numFmtId="4" fontId="9" fillId="4" borderId="16" xfId="0" applyNumberFormat="1" applyFont="1" applyFill="1" applyBorder="1" applyAlignment="1">
      <alignment horizontal="right"/>
    </xf>
    <xf numFmtId="0" fontId="10" fillId="0" borderId="0" xfId="0" applyFont="1" applyAlignment="1">
      <alignment horizontal="left"/>
    </xf>
    <xf numFmtId="4" fontId="9" fillId="4" borderId="22" xfId="0" applyNumberFormat="1" applyFont="1" applyFill="1" applyBorder="1" applyAlignment="1">
      <alignment horizontal="right" vertical="center" wrapText="1"/>
    </xf>
    <xf numFmtId="4" fontId="9" fillId="4" borderId="19" xfId="0" applyNumberFormat="1" applyFont="1" applyFill="1" applyBorder="1" applyAlignment="1">
      <alignment horizontal="right" vertical="center" wrapText="1"/>
    </xf>
    <xf numFmtId="4" fontId="9" fillId="4" borderId="16" xfId="0" applyNumberFormat="1" applyFont="1" applyFill="1" applyBorder="1" applyAlignment="1">
      <alignment horizontal="right" vertical="center" wrapText="1"/>
    </xf>
    <xf numFmtId="4" fontId="9" fillId="4" borderId="18" xfId="0" applyNumberFormat="1" applyFont="1" applyFill="1" applyBorder="1" applyAlignment="1">
      <alignment horizontal="right" vertical="center" wrapText="1"/>
    </xf>
    <xf numFmtId="4" fontId="10" fillId="4" borderId="22" xfId="0" applyNumberFormat="1" applyFont="1" applyFill="1" applyBorder="1" applyAlignment="1">
      <alignment horizontal="right" vertical="center" wrapText="1"/>
    </xf>
    <xf numFmtId="0" fontId="2" fillId="4" borderId="0" xfId="0" applyFont="1" applyFill="1" applyAlignment="1" applyProtection="1">
      <alignment horizontal="left" vertical="center"/>
      <protection locked="0"/>
    </xf>
    <xf numFmtId="0" fontId="49" fillId="0" borderId="0" xfId="0" applyFont="1" applyBorder="1" applyAlignment="1">
      <alignment horizontal="left" vertical="top"/>
    </xf>
    <xf numFmtId="0" fontId="48" fillId="0" borderId="0" xfId="0" applyFont="1" applyFill="1" applyBorder="1" applyAlignment="1">
      <alignment horizontal="left" vertical="top"/>
    </xf>
    <xf numFmtId="0" fontId="48" fillId="0" borderId="0" xfId="0" applyFont="1" applyBorder="1" applyAlignment="1">
      <alignment horizontal="left" vertical="top"/>
    </xf>
    <xf numFmtId="49" fontId="23" fillId="7" borderId="6" xfId="2" applyNumberFormat="1" applyFont="1" applyFill="1" applyBorder="1" applyAlignment="1">
      <alignment horizontal="right" vertical="center"/>
    </xf>
    <xf numFmtId="0" fontId="24" fillId="0" borderId="0" xfId="0" applyFont="1" applyAlignment="1">
      <alignment horizontal="center"/>
    </xf>
    <xf numFmtId="0" fontId="45" fillId="0" borderId="0" xfId="0" applyFont="1" applyAlignment="1">
      <alignment horizontal="left" vertical="top" wrapText="1" readingOrder="1"/>
    </xf>
    <xf numFmtId="0" fontId="0" fillId="0" borderId="0" xfId="0" applyAlignment="1">
      <alignment horizontal="center"/>
    </xf>
    <xf numFmtId="0" fontId="49" fillId="0" borderId="17" xfId="0" applyFont="1" applyBorder="1" applyAlignment="1">
      <alignment horizontal="center" vertical="top" wrapText="1" readingOrder="1"/>
    </xf>
    <xf numFmtId="10" fontId="2" fillId="0" borderId="0" xfId="0" applyNumberFormat="1" applyFont="1" applyFill="1" applyBorder="1" applyAlignment="1">
      <alignment horizontal="left" vertical="top"/>
    </xf>
    <xf numFmtId="168" fontId="9" fillId="4" borderId="19" xfId="2" applyNumberFormat="1" applyFont="1" applyFill="1" applyBorder="1" applyAlignment="1">
      <alignment horizontal="right" vertical="center" wrapText="1"/>
    </xf>
    <xf numFmtId="0" fontId="61" fillId="0" borderId="16" xfId="0" applyFont="1" applyBorder="1" applyAlignment="1">
      <alignment vertical="top"/>
    </xf>
    <xf numFmtId="49" fontId="0" fillId="0" borderId="16" xfId="0" applyNumberFormat="1" applyBorder="1" applyAlignment="1">
      <alignment horizontal="center" vertical="top"/>
    </xf>
    <xf numFmtId="49" fontId="62" fillId="0" borderId="16" xfId="0" applyNumberFormat="1" applyFont="1" applyBorder="1" applyAlignment="1">
      <alignment horizontal="center"/>
    </xf>
    <xf numFmtId="0" fontId="62" fillId="0" borderId="16" xfId="0" applyFont="1" applyBorder="1" applyAlignment="1"/>
    <xf numFmtId="0" fontId="62" fillId="0" borderId="16" xfId="0" applyFont="1" applyBorder="1" applyAlignment="1">
      <alignment wrapText="1"/>
    </xf>
    <xf numFmtId="0" fontId="0" fillId="0" borderId="16" xfId="0" applyBorder="1" applyAlignment="1">
      <alignment vertical="top"/>
    </xf>
    <xf numFmtId="0" fontId="0" fillId="0" borderId="0" xfId="0" applyAlignment="1">
      <alignment horizontal="center" vertical="top"/>
    </xf>
    <xf numFmtId="0" fontId="61" fillId="0" borderId="16" xfId="0" applyFont="1" applyBorder="1" applyAlignment="1">
      <alignment vertical="top" wrapText="1"/>
    </xf>
    <xf numFmtId="0" fontId="62" fillId="0" borderId="10" xfId="0" applyFont="1" applyBorder="1" applyAlignment="1">
      <alignment wrapText="1"/>
    </xf>
    <xf numFmtId="0" fontId="60" fillId="17" borderId="9" xfId="0" applyFont="1" applyFill="1" applyBorder="1" applyAlignment="1"/>
    <xf numFmtId="0" fontId="0" fillId="0" borderId="16" xfId="0" applyBorder="1"/>
    <xf numFmtId="0" fontId="45" fillId="0" borderId="0" xfId="0" applyFont="1" applyBorder="1" applyAlignment="1">
      <alignment horizontal="left" vertical="top" wrapText="1" readingOrder="1"/>
    </xf>
    <xf numFmtId="0" fontId="0" fillId="0" borderId="17" xfId="0" applyBorder="1"/>
    <xf numFmtId="0" fontId="39" fillId="0" borderId="1" xfId="0" applyFont="1" applyBorder="1" applyAlignment="1">
      <alignment wrapText="1"/>
    </xf>
    <xf numFmtId="4" fontId="25" fillId="4" borderId="6" xfId="0" applyNumberFormat="1" applyFont="1" applyFill="1" applyBorder="1" applyAlignment="1" applyProtection="1">
      <alignment horizontal="right" vertical="top"/>
      <protection locked="0"/>
    </xf>
    <xf numFmtId="4" fontId="25" fillId="4" borderId="10" xfId="0" applyNumberFormat="1" applyFont="1" applyFill="1" applyBorder="1" applyAlignment="1" applyProtection="1">
      <alignment horizontal="right" vertical="top"/>
    </xf>
    <xf numFmtId="4" fontId="25" fillId="0" borderId="1" xfId="2" applyNumberFormat="1" applyFont="1" applyFill="1" applyBorder="1" applyAlignment="1">
      <alignment horizontal="right"/>
    </xf>
    <xf numFmtId="0" fontId="25" fillId="4" borderId="9" xfId="0" applyFont="1" applyFill="1" applyBorder="1" applyAlignment="1">
      <alignment vertical="top"/>
    </xf>
    <xf numFmtId="4" fontId="25" fillId="4" borderId="6" xfId="0" applyNumberFormat="1" applyFont="1" applyFill="1" applyBorder="1" applyAlignment="1">
      <alignment vertical="top"/>
    </xf>
    <xf numFmtId="4" fontId="25" fillId="4" borderId="10" xfId="0" applyNumberFormat="1" applyFont="1" applyFill="1" applyBorder="1" applyAlignment="1">
      <alignment vertical="top"/>
    </xf>
    <xf numFmtId="0" fontId="39" fillId="4" borderId="3" xfId="0" applyFont="1" applyFill="1" applyBorder="1" applyAlignment="1">
      <alignment vertical="top"/>
    </xf>
    <xf numFmtId="4" fontId="25" fillId="4" borderId="4" xfId="2" applyNumberFormat="1" applyFont="1" applyFill="1" applyBorder="1" applyAlignment="1">
      <alignment vertical="top"/>
    </xf>
    <xf numFmtId="0" fontId="9" fillId="4" borderId="39" xfId="0" applyFont="1" applyFill="1" applyBorder="1"/>
    <xf numFmtId="0" fontId="9" fillId="4" borderId="50" xfId="0" applyFont="1" applyFill="1" applyBorder="1"/>
    <xf numFmtId="0" fontId="48" fillId="0" borderId="45" xfId="0" applyFont="1" applyBorder="1" applyAlignment="1">
      <alignment vertical="top"/>
    </xf>
    <xf numFmtId="0" fontId="48" fillId="0" borderId="45" xfId="0" applyFont="1" applyBorder="1" applyAlignment="1">
      <alignment horizontal="left" vertical="top" wrapText="1"/>
    </xf>
    <xf numFmtId="49" fontId="62" fillId="0" borderId="9" xfId="0" applyNumberFormat="1" applyFont="1" applyBorder="1" applyAlignment="1">
      <alignment horizontal="center"/>
    </xf>
    <xf numFmtId="0" fontId="61" fillId="0" borderId="9" xfId="0" applyFont="1" applyBorder="1" applyAlignment="1">
      <alignment vertical="top" wrapText="1"/>
    </xf>
    <xf numFmtId="49" fontId="0" fillId="0" borderId="6" xfId="0" applyNumberFormat="1" applyBorder="1" applyAlignment="1">
      <alignment horizontal="center" vertical="top"/>
    </xf>
    <xf numFmtId="49" fontId="62" fillId="0" borderId="6" xfId="0" applyNumberFormat="1" applyFont="1" applyBorder="1" applyAlignment="1">
      <alignment horizontal="center"/>
    </xf>
    <xf numFmtId="0" fontId="62" fillId="0" borderId="10" xfId="0" applyFont="1" applyBorder="1" applyAlignment="1"/>
    <xf numFmtId="0" fontId="61" fillId="0" borderId="9" xfId="0" applyFont="1" applyBorder="1" applyAlignment="1">
      <alignment vertical="top"/>
    </xf>
    <xf numFmtId="0" fontId="69" fillId="16" borderId="32" xfId="0" applyFont="1" applyFill="1" applyBorder="1" applyAlignment="1">
      <alignment horizontal="center" wrapText="1"/>
    </xf>
    <xf numFmtId="0" fontId="68" fillId="16" borderId="0" xfId="0" applyFont="1" applyFill="1" applyAlignment="1">
      <alignment horizontal="center"/>
    </xf>
    <xf numFmtId="0" fontId="0" fillId="0" borderId="16" xfId="0" applyBorder="1" applyAlignment="1">
      <alignment wrapText="1"/>
    </xf>
    <xf numFmtId="0" fontId="16" fillId="0" borderId="16" xfId="0" applyFont="1" applyBorder="1"/>
    <xf numFmtId="4" fontId="0" fillId="0" borderId="16" xfId="0" applyNumberFormat="1" applyBorder="1"/>
    <xf numFmtId="4" fontId="16" fillId="0" borderId="16" xfId="0" applyNumberFormat="1" applyFont="1" applyBorder="1"/>
    <xf numFmtId="0" fontId="0" fillId="0" borderId="16" xfId="0" applyFont="1" applyBorder="1"/>
    <xf numFmtId="4" fontId="0" fillId="0" borderId="16" xfId="0" applyNumberFormat="1" applyFont="1" applyBorder="1"/>
    <xf numFmtId="0" fontId="16" fillId="0" borderId="16" xfId="0" applyFont="1" applyBorder="1" applyAlignment="1">
      <alignment wrapText="1"/>
    </xf>
    <xf numFmtId="4" fontId="0" fillId="0" borderId="17" xfId="0" applyNumberFormat="1" applyBorder="1"/>
    <xf numFmtId="4" fontId="16" fillId="0" borderId="51" xfId="0" applyNumberFormat="1" applyFont="1" applyBorder="1"/>
    <xf numFmtId="4" fontId="16" fillId="0" borderId="52" xfId="0" applyNumberFormat="1" applyFont="1" applyBorder="1"/>
    <xf numFmtId="0" fontId="16" fillId="0" borderId="52" xfId="0" applyFont="1" applyBorder="1" applyAlignment="1">
      <alignment horizontal="center"/>
    </xf>
    <xf numFmtId="0" fontId="53" fillId="0" borderId="0" xfId="0" applyFont="1" applyFill="1" applyBorder="1" applyAlignment="1">
      <alignment horizontal="center"/>
    </xf>
    <xf numFmtId="0" fontId="58" fillId="16" borderId="48" xfId="0" applyFont="1" applyFill="1" applyBorder="1" applyAlignment="1">
      <alignment horizontal="center" vertical="top" wrapText="1" readingOrder="1"/>
    </xf>
    <xf numFmtId="44" fontId="73" fillId="0" borderId="16" xfId="0" applyNumberFormat="1" applyFont="1" applyBorder="1" applyAlignment="1"/>
    <xf numFmtId="44" fontId="71" fillId="0" borderId="16" xfId="0" applyNumberFormat="1" applyFont="1" applyBorder="1" applyAlignment="1"/>
    <xf numFmtId="0" fontId="0" fillId="0" borderId="0" xfId="0" applyFont="1" applyAlignment="1"/>
    <xf numFmtId="0" fontId="0" fillId="0" borderId="0" xfId="0" applyFont="1"/>
    <xf numFmtId="0" fontId="0" fillId="0" borderId="0" xfId="0" applyFont="1" applyAlignment="1">
      <alignment vertical="top"/>
    </xf>
    <xf numFmtId="44" fontId="16" fillId="0" borderId="49" xfId="0" applyNumberFormat="1" applyFont="1" applyBorder="1" applyAlignment="1">
      <alignment vertical="top"/>
    </xf>
    <xf numFmtId="0" fontId="72" fillId="16" borderId="16" xfId="0" applyFont="1" applyFill="1" applyBorder="1" applyAlignment="1">
      <alignment horizontal="center" wrapText="1"/>
    </xf>
    <xf numFmtId="0" fontId="74" fillId="16" borderId="16" xfId="0" applyFont="1" applyFill="1" applyBorder="1" applyAlignment="1">
      <alignment horizontal="center" wrapText="1"/>
    </xf>
    <xf numFmtId="0" fontId="60" fillId="9" borderId="16" xfId="0" applyFont="1" applyFill="1" applyBorder="1" applyAlignment="1"/>
    <xf numFmtId="0" fontId="71" fillId="9" borderId="16" xfId="0" applyFont="1" applyFill="1" applyBorder="1" applyAlignment="1"/>
    <xf numFmtId="0" fontId="71" fillId="9" borderId="10" xfId="0" applyFont="1" applyFill="1" applyBorder="1" applyAlignment="1">
      <alignment wrapText="1"/>
    </xf>
    <xf numFmtId="0" fontId="71" fillId="9" borderId="16" xfId="0" applyFont="1" applyFill="1" applyBorder="1" applyAlignment="1">
      <alignment wrapText="1"/>
    </xf>
    <xf numFmtId="0" fontId="5" fillId="4" borderId="0" xfId="0" applyFont="1" applyFill="1" applyBorder="1" applyAlignment="1" applyProtection="1">
      <alignment horizontal="center" vertical="top" wrapText="1"/>
      <protection locked="0"/>
    </xf>
    <xf numFmtId="0" fontId="5" fillId="4" borderId="0" xfId="0" applyFont="1" applyFill="1" applyBorder="1" applyAlignment="1" applyProtection="1">
      <alignment horizontal="left" vertical="top"/>
    </xf>
    <xf numFmtId="4" fontId="24" fillId="0" borderId="16" xfId="0" applyNumberFormat="1" applyFont="1" applyFill="1" applyBorder="1" applyAlignment="1">
      <alignment horizontal="right"/>
    </xf>
    <xf numFmtId="0" fontId="54" fillId="18" borderId="16" xfId="0" applyFont="1" applyFill="1" applyBorder="1" applyAlignment="1">
      <alignment horizontal="center" vertical="center" wrapText="1"/>
    </xf>
    <xf numFmtId="0" fontId="75" fillId="0" borderId="16" xfId="0" applyFont="1" applyBorder="1" applyAlignment="1">
      <alignment horizontal="left" vertical="center" wrapText="1"/>
    </xf>
    <xf numFmtId="170" fontId="70" fillId="0" borderId="16" xfId="0" applyNumberFormat="1" applyFont="1" applyBorder="1" applyAlignment="1">
      <alignment horizontal="center" vertical="center" wrapText="1"/>
    </xf>
    <xf numFmtId="170" fontId="56" fillId="0" borderId="16" xfId="0" applyNumberFormat="1" applyFont="1" applyBorder="1" applyAlignment="1">
      <alignment horizontal="center" vertical="center" wrapText="1"/>
    </xf>
    <xf numFmtId="0" fontId="76" fillId="0" borderId="53" xfId="0" applyFont="1" applyBorder="1" applyAlignment="1">
      <alignment horizontal="center" vertical="center" wrapText="1"/>
    </xf>
    <xf numFmtId="0" fontId="77" fillId="0" borderId="53" xfId="0" applyFont="1" applyBorder="1" applyAlignment="1">
      <alignment horizontal="center" vertical="center" wrapText="1"/>
    </xf>
    <xf numFmtId="170" fontId="78" fillId="0" borderId="53" xfId="0" applyNumberFormat="1" applyFont="1" applyBorder="1" applyAlignment="1">
      <alignment horizontal="center" vertical="center" wrapText="1"/>
    </xf>
    <xf numFmtId="170" fontId="29" fillId="0" borderId="53" xfId="0" applyNumberFormat="1" applyFont="1" applyBorder="1" applyAlignment="1">
      <alignment horizontal="center" vertical="center" wrapText="1"/>
    </xf>
    <xf numFmtId="0" fontId="76" fillId="0" borderId="0" xfId="0" applyFont="1" applyBorder="1" applyAlignment="1">
      <alignment horizontal="center" vertical="center" wrapText="1"/>
    </xf>
    <xf numFmtId="0" fontId="77" fillId="0" borderId="0" xfId="0" applyFont="1" applyBorder="1" applyAlignment="1">
      <alignment horizontal="center" vertical="center" wrapText="1"/>
    </xf>
    <xf numFmtId="170" fontId="78" fillId="0" borderId="0" xfId="0" applyNumberFormat="1" applyFont="1" applyBorder="1" applyAlignment="1">
      <alignment horizontal="center" vertical="center" wrapText="1"/>
    </xf>
    <xf numFmtId="170" fontId="77" fillId="0" borderId="0" xfId="0" applyNumberFormat="1" applyFont="1" applyBorder="1" applyAlignment="1">
      <alignment horizontal="center" vertical="center" wrapText="1"/>
    </xf>
    <xf numFmtId="0" fontId="49" fillId="0" borderId="17" xfId="0" applyFont="1" applyFill="1" applyBorder="1" applyAlignment="1">
      <alignment horizontal="center" vertical="top" wrapText="1" readingOrder="1"/>
    </xf>
    <xf numFmtId="0" fontId="49" fillId="0" borderId="17" xfId="0" applyFont="1" applyBorder="1" applyAlignment="1">
      <alignment horizontal="center" vertical="top" wrapText="1" readingOrder="1"/>
    </xf>
    <xf numFmtId="0" fontId="67" fillId="16" borderId="9" xfId="0" applyNumberFormat="1" applyFont="1" applyFill="1" applyBorder="1" applyAlignment="1">
      <alignment horizontal="center" wrapText="1"/>
    </xf>
    <xf numFmtId="9" fontId="67" fillId="16" borderId="16" xfId="7" applyFont="1" applyFill="1" applyBorder="1" applyAlignment="1">
      <alignment horizontal="center" wrapText="1"/>
    </xf>
    <xf numFmtId="0" fontId="79" fillId="17" borderId="9" xfId="0" applyNumberFormat="1" applyFont="1" applyFill="1" applyBorder="1" applyAlignment="1">
      <alignment wrapText="1"/>
    </xf>
    <xf numFmtId="0" fontId="80" fillId="17" borderId="9" xfId="0" applyNumberFormat="1" applyFont="1" applyFill="1" applyBorder="1" applyAlignment="1"/>
    <xf numFmtId="9" fontId="0" fillId="0" borderId="16" xfId="7" applyFont="1" applyBorder="1"/>
    <xf numFmtId="0" fontId="83" fillId="0" borderId="9" xfId="0" applyNumberFormat="1" applyFont="1" applyBorder="1" applyAlignment="1">
      <alignment wrapText="1"/>
    </xf>
    <xf numFmtId="0" fontId="44" fillId="0" borderId="0" xfId="0" applyNumberFormat="1" applyFont="1" applyAlignment="1">
      <alignment vertical="top" wrapText="1"/>
    </xf>
    <xf numFmtId="0" fontId="79" fillId="0" borderId="9" xfId="0" applyNumberFormat="1" applyFont="1" applyBorder="1" applyAlignment="1">
      <alignment wrapText="1"/>
    </xf>
    <xf numFmtId="0" fontId="82" fillId="0" borderId="16" xfId="0" applyFont="1" applyBorder="1" applyAlignment="1">
      <alignment vertical="top" wrapText="1"/>
    </xf>
    <xf numFmtId="49" fontId="82" fillId="0" borderId="16" xfId="0" applyNumberFormat="1" applyFont="1" applyBorder="1" applyAlignment="1">
      <alignment horizontal="center" vertical="top"/>
    </xf>
    <xf numFmtId="49" fontId="81" fillId="0" borderId="16" xfId="0" applyNumberFormat="1" applyFont="1" applyBorder="1" applyAlignment="1">
      <alignment horizontal="center"/>
    </xf>
    <xf numFmtId="0" fontId="81" fillId="0" borderId="16" xfId="0" applyFont="1" applyBorder="1" applyAlignment="1">
      <alignment wrapText="1"/>
    </xf>
    <xf numFmtId="9" fontId="0" fillId="0" borderId="0" xfId="7" applyFont="1" applyBorder="1"/>
    <xf numFmtId="0" fontId="24" fillId="0" borderId="0" xfId="0" applyNumberFormat="1" applyFont="1" applyAlignment="1">
      <alignment wrapText="1"/>
    </xf>
    <xf numFmtId="0" fontId="30" fillId="0" borderId="0" xfId="0" applyNumberFormat="1" applyFont="1"/>
    <xf numFmtId="9" fontId="45" fillId="0" borderId="0" xfId="7" applyFont="1" applyBorder="1" applyAlignment="1">
      <alignment horizontal="left" vertical="top" wrapText="1"/>
    </xf>
    <xf numFmtId="9" fontId="0" fillId="0" borderId="0" xfId="7" applyFont="1" applyBorder="1" applyAlignment="1">
      <alignment vertical="top"/>
    </xf>
    <xf numFmtId="9" fontId="45" fillId="0" borderId="0" xfId="7" applyFont="1" applyBorder="1" applyAlignment="1">
      <alignment horizontal="left" vertical="top" wrapText="1" readingOrder="1"/>
    </xf>
    <xf numFmtId="9" fontId="24" fillId="0" borderId="0" xfId="7" applyFont="1" applyBorder="1"/>
    <xf numFmtId="0" fontId="48" fillId="0" borderId="16" xfId="0" applyFont="1" applyBorder="1" applyAlignment="1">
      <alignment vertical="top"/>
    </xf>
    <xf numFmtId="0" fontId="48" fillId="0" borderId="16" xfId="0" applyFont="1" applyFill="1" applyBorder="1" applyAlignment="1">
      <alignment vertical="top"/>
    </xf>
    <xf numFmtId="0" fontId="48" fillId="0" borderId="16" xfId="0" applyFont="1" applyBorder="1" applyAlignment="1">
      <alignment horizontal="left" vertical="top" wrapText="1"/>
    </xf>
    <xf numFmtId="0" fontId="48" fillId="0" borderId="16" xfId="0" applyFont="1" applyFill="1" applyBorder="1" applyAlignment="1">
      <alignment horizontal="left" vertical="top" wrapText="1"/>
    </xf>
    <xf numFmtId="0" fontId="13" fillId="4" borderId="1" xfId="0" applyFont="1" applyFill="1" applyBorder="1" applyAlignment="1">
      <alignment horizontal="left" vertical="center" wrapText="1"/>
    </xf>
    <xf numFmtId="0" fontId="13" fillId="4" borderId="0" xfId="0" applyFont="1" applyFill="1" applyBorder="1" applyAlignment="1">
      <alignment horizontal="left" vertical="center" wrapText="1"/>
    </xf>
    <xf numFmtId="0" fontId="13" fillId="4" borderId="2" xfId="0" applyFont="1" applyFill="1" applyBorder="1" applyAlignment="1">
      <alignment horizontal="left" vertical="center" wrapText="1"/>
    </xf>
    <xf numFmtId="0" fontId="84" fillId="4" borderId="11" xfId="4" applyFont="1" applyFill="1" applyBorder="1"/>
    <xf numFmtId="4" fontId="15" fillId="4" borderId="8" xfId="4" applyNumberFormat="1" applyFont="1" applyFill="1" applyBorder="1" applyAlignment="1">
      <alignment horizontal="right"/>
    </xf>
    <xf numFmtId="4" fontId="9" fillId="0" borderId="18" xfId="0" applyNumberFormat="1" applyFont="1" applyBorder="1"/>
    <xf numFmtId="4" fontId="9" fillId="0" borderId="2" xfId="0" applyNumberFormat="1" applyFont="1" applyBorder="1"/>
    <xf numFmtId="0" fontId="24" fillId="0" borderId="0" xfId="0" applyFont="1" applyAlignment="1">
      <alignment wrapText="1"/>
    </xf>
    <xf numFmtId="0" fontId="5" fillId="4" borderId="0" xfId="0" applyFont="1" applyFill="1" applyBorder="1" applyAlignment="1" applyProtection="1">
      <alignment horizontal="center" vertical="top" wrapText="1"/>
      <protection locked="0"/>
    </xf>
    <xf numFmtId="0" fontId="5" fillId="4" borderId="0" xfId="0" applyFont="1" applyFill="1" applyBorder="1" applyAlignment="1" applyProtection="1">
      <alignment horizontal="left" vertical="top" wrapText="1"/>
    </xf>
    <xf numFmtId="4" fontId="24" fillId="0" borderId="16" xfId="0" applyNumberFormat="1" applyFont="1" applyFill="1" applyBorder="1" applyAlignment="1">
      <alignment horizontal="right"/>
    </xf>
    <xf numFmtId="0" fontId="0" fillId="0" borderId="0" xfId="0" applyAlignment="1">
      <alignment horizontal="center"/>
    </xf>
    <xf numFmtId="44" fontId="73" fillId="0" borderId="16" xfId="0" applyNumberFormat="1" applyFont="1" applyFill="1" applyBorder="1" applyAlignment="1"/>
    <xf numFmtId="1" fontId="25" fillId="4" borderId="16" xfId="0" applyNumberFormat="1" applyFont="1" applyFill="1" applyBorder="1" applyAlignment="1">
      <alignment horizontal="center" wrapText="1"/>
    </xf>
    <xf numFmtId="0" fontId="24" fillId="0" borderId="0" xfId="0" applyFont="1" applyAlignment="1">
      <alignment horizontal="center"/>
    </xf>
    <xf numFmtId="0" fontId="24" fillId="0" borderId="0" xfId="0" applyFont="1" applyBorder="1" applyAlignment="1">
      <alignment horizontal="center"/>
    </xf>
    <xf numFmtId="0" fontId="65" fillId="16" borderId="16" xfId="0" applyFont="1" applyFill="1" applyBorder="1" applyAlignment="1">
      <alignment horizontal="center" wrapText="1"/>
    </xf>
    <xf numFmtId="0" fontId="65" fillId="16" borderId="16" xfId="0" applyFont="1" applyFill="1" applyBorder="1" applyAlignment="1">
      <alignment horizontal="center"/>
    </xf>
    <xf numFmtId="0" fontId="5" fillId="0" borderId="17" xfId="0" applyFont="1" applyFill="1" applyBorder="1" applyAlignment="1">
      <alignment wrapText="1"/>
    </xf>
    <xf numFmtId="4" fontId="24" fillId="0" borderId="17" xfId="0" applyNumberFormat="1" applyFont="1" applyFill="1" applyBorder="1" applyAlignment="1"/>
    <xf numFmtId="4" fontId="5" fillId="0" borderId="16" xfId="3" applyNumberFormat="1" applyFont="1" applyFill="1" applyBorder="1" applyAlignment="1" applyProtection="1">
      <alignment horizontal="right" vertical="center"/>
      <protection locked="0"/>
    </xf>
    <xf numFmtId="170" fontId="70" fillId="0" borderId="16" xfId="0" applyNumberFormat="1" applyFont="1" applyFill="1" applyBorder="1" applyAlignment="1">
      <alignment horizontal="center" vertical="center" wrapText="1"/>
    </xf>
    <xf numFmtId="0" fontId="75" fillId="0" borderId="16" xfId="0" applyFont="1" applyBorder="1" applyAlignment="1">
      <alignment horizontal="center" vertical="center" wrapText="1"/>
    </xf>
    <xf numFmtId="0" fontId="44" fillId="0" borderId="16" xfId="0" applyFont="1" applyBorder="1" applyAlignment="1">
      <alignment wrapText="1"/>
    </xf>
    <xf numFmtId="0" fontId="44" fillId="0" borderId="16" xfId="0" applyFont="1" applyBorder="1" applyAlignment="1">
      <alignment vertical="center" wrapText="1"/>
    </xf>
    <xf numFmtId="0" fontId="44" fillId="0" borderId="16" xfId="0" applyFont="1" applyBorder="1" applyAlignment="1">
      <alignment horizontal="justify" vertical="center" wrapText="1"/>
    </xf>
    <xf numFmtId="0" fontId="44" fillId="0" borderId="16" xfId="0" applyFont="1" applyBorder="1" applyAlignment="1">
      <alignment horizontal="center" wrapText="1"/>
    </xf>
    <xf numFmtId="0" fontId="60" fillId="17" borderId="6" xfId="0" applyFont="1" applyFill="1" applyBorder="1" applyAlignment="1"/>
    <xf numFmtId="0" fontId="60" fillId="17" borderId="10" xfId="0" applyFont="1" applyFill="1" applyBorder="1" applyAlignment="1"/>
    <xf numFmtId="0" fontId="65" fillId="16" borderId="9" xfId="0" applyNumberFormat="1" applyFont="1" applyFill="1" applyBorder="1" applyAlignment="1">
      <alignment horizontal="center" wrapText="1"/>
    </xf>
    <xf numFmtId="0" fontId="86" fillId="16" borderId="16" xfId="0" applyFont="1" applyFill="1" applyBorder="1" applyAlignment="1">
      <alignment horizontal="center" wrapText="1"/>
    </xf>
    <xf numFmtId="0" fontId="86" fillId="16" borderId="9" xfId="0" applyNumberFormat="1" applyFont="1" applyFill="1" applyBorder="1" applyAlignment="1">
      <alignment horizontal="center" wrapText="1"/>
    </xf>
    <xf numFmtId="9" fontId="86" fillId="16" borderId="16" xfId="7" applyFont="1" applyFill="1" applyBorder="1" applyAlignment="1">
      <alignment horizontal="center" wrapText="1"/>
    </xf>
    <xf numFmtId="9" fontId="0" fillId="17" borderId="16" xfId="7" applyFont="1" applyFill="1" applyBorder="1"/>
    <xf numFmtId="0" fontId="60" fillId="17" borderId="7" xfId="0" applyFont="1" applyFill="1" applyBorder="1" applyAlignment="1"/>
    <xf numFmtId="0" fontId="44" fillId="17" borderId="16" xfId="0" applyNumberFormat="1" applyFont="1" applyFill="1" applyBorder="1" applyAlignment="1">
      <alignment vertical="top" wrapText="1"/>
    </xf>
    <xf numFmtId="0" fontId="60" fillId="17" borderId="11" xfId="0" applyFont="1" applyFill="1" applyBorder="1" applyAlignment="1"/>
    <xf numFmtId="0" fontId="60" fillId="17" borderId="8" xfId="0" applyFont="1" applyFill="1" applyBorder="1" applyAlignment="1"/>
    <xf numFmtId="0" fontId="79" fillId="17" borderId="11" xfId="0" applyNumberFormat="1" applyFont="1" applyFill="1" applyBorder="1" applyAlignment="1">
      <alignment wrapText="1"/>
    </xf>
    <xf numFmtId="0" fontId="60" fillId="17" borderId="16" xfId="0" applyFont="1" applyFill="1" applyBorder="1" applyAlignment="1"/>
    <xf numFmtId="0" fontId="0" fillId="0" borderId="0" xfId="0" applyFill="1" applyBorder="1"/>
    <xf numFmtId="0" fontId="62" fillId="0" borderId="16" xfId="0" applyFont="1" applyFill="1" applyBorder="1" applyAlignment="1"/>
    <xf numFmtId="0" fontId="62" fillId="0" borderId="16" xfId="0" applyNumberFormat="1" applyFont="1" applyFill="1" applyBorder="1" applyAlignment="1">
      <alignment wrapText="1"/>
    </xf>
    <xf numFmtId="49" fontId="62" fillId="0" borderId="16" xfId="0" applyNumberFormat="1" applyFont="1" applyFill="1" applyBorder="1" applyAlignment="1"/>
    <xf numFmtId="0" fontId="62" fillId="0" borderId="16" xfId="0" applyFont="1" applyFill="1" applyBorder="1" applyAlignment="1">
      <alignment wrapText="1"/>
    </xf>
    <xf numFmtId="0" fontId="60" fillId="17" borderId="16" xfId="0" applyNumberFormat="1" applyFont="1" applyFill="1" applyBorder="1" applyAlignment="1">
      <alignment horizontal="center"/>
    </xf>
    <xf numFmtId="0" fontId="44" fillId="0" borderId="16" xfId="0" applyFont="1" applyBorder="1" applyAlignment="1">
      <alignment horizontal="justify" wrapText="1"/>
    </xf>
    <xf numFmtId="0" fontId="83" fillId="0" borderId="16" xfId="0" applyNumberFormat="1" applyFont="1" applyBorder="1" applyAlignment="1">
      <alignment wrapText="1"/>
    </xf>
    <xf numFmtId="0" fontId="44" fillId="0" borderId="16" xfId="0" applyNumberFormat="1" applyFont="1" applyBorder="1" applyAlignment="1">
      <alignment wrapText="1"/>
    </xf>
    <xf numFmtId="0" fontId="79" fillId="17" borderId="6" xfId="0" applyNumberFormat="1" applyFont="1" applyFill="1" applyBorder="1" applyAlignment="1">
      <alignment horizontal="center"/>
    </xf>
    <xf numFmtId="0" fontId="79" fillId="17" borderId="6" xfId="0" applyNumberFormat="1" applyFont="1" applyFill="1" applyBorder="1" applyAlignment="1">
      <alignment horizontal="center" wrapText="1"/>
    </xf>
    <xf numFmtId="9" fontId="44" fillId="0" borderId="16" xfId="7" applyFont="1" applyBorder="1" applyAlignment="1">
      <alignment wrapText="1"/>
    </xf>
    <xf numFmtId="0" fontId="61" fillId="0" borderId="0" xfId="0" applyFont="1" applyBorder="1" applyAlignment="1">
      <alignment vertical="top"/>
    </xf>
    <xf numFmtId="49" fontId="0" fillId="0" borderId="0" xfId="0" applyNumberFormat="1" applyBorder="1" applyAlignment="1">
      <alignment horizontal="center" vertical="top"/>
    </xf>
    <xf numFmtId="49" fontId="62" fillId="0" borderId="0" xfId="0" applyNumberFormat="1" applyFont="1" applyBorder="1" applyAlignment="1">
      <alignment horizontal="center"/>
    </xf>
    <xf numFmtId="0" fontId="62" fillId="0" borderId="0" xfId="0" applyFont="1" applyBorder="1" applyAlignment="1">
      <alignment wrapText="1"/>
    </xf>
    <xf numFmtId="0" fontId="83" fillId="0" borderId="0" xfId="0" applyNumberFormat="1" applyFont="1" applyBorder="1" applyAlignment="1">
      <alignment wrapText="1"/>
    </xf>
    <xf numFmtId="0" fontId="83" fillId="0" borderId="16" xfId="0" applyFont="1" applyFill="1" applyBorder="1" applyAlignment="1">
      <alignment wrapText="1"/>
    </xf>
    <xf numFmtId="49" fontId="62" fillId="0" borderId="0" xfId="0" applyNumberFormat="1" applyFont="1" applyFill="1" applyBorder="1" applyAlignment="1"/>
    <xf numFmtId="0" fontId="62" fillId="0" borderId="0" xfId="0" applyFont="1" applyFill="1" applyBorder="1" applyAlignment="1">
      <alignment wrapText="1"/>
    </xf>
    <xf numFmtId="0" fontId="62" fillId="0" borderId="0" xfId="0" applyFont="1" applyFill="1" applyBorder="1" applyAlignment="1"/>
    <xf numFmtId="0" fontId="62" fillId="0" borderId="0" xfId="0" applyNumberFormat="1" applyFont="1" applyFill="1" applyBorder="1" applyAlignment="1">
      <alignment wrapText="1"/>
    </xf>
    <xf numFmtId="0" fontId="5" fillId="4" borderId="0" xfId="0" applyFont="1" applyFill="1" applyBorder="1" applyAlignment="1" applyProtection="1">
      <alignment horizontal="center" vertical="top"/>
      <protection locked="0"/>
    </xf>
    <xf numFmtId="0" fontId="24" fillId="4" borderId="0" xfId="0" applyFont="1" applyFill="1" applyBorder="1" applyAlignment="1" applyProtection="1">
      <alignment horizontal="center"/>
      <protection locked="0"/>
    </xf>
    <xf numFmtId="0" fontId="53" fillId="16" borderId="26" xfId="3" applyFont="1" applyFill="1" applyBorder="1" applyAlignment="1">
      <alignment horizontal="center"/>
    </xf>
    <xf numFmtId="0" fontId="53" fillId="16" borderId="0" xfId="0" applyFont="1" applyFill="1" applyBorder="1" applyAlignment="1">
      <alignment horizontal="center"/>
    </xf>
    <xf numFmtId="0" fontId="53" fillId="16" borderId="31" xfId="3" applyFont="1" applyFill="1" applyBorder="1" applyAlignment="1">
      <alignment horizontal="center"/>
    </xf>
    <xf numFmtId="0" fontId="5" fillId="0" borderId="0" xfId="0" applyFont="1" applyFill="1" applyBorder="1" applyAlignment="1">
      <alignment horizontal="left" vertical="top" wrapText="1"/>
    </xf>
    <xf numFmtId="0" fontId="2" fillId="4" borderId="0" xfId="0" applyFont="1" applyFill="1" applyBorder="1" applyAlignment="1">
      <alignment horizontal="left" vertical="top" wrapText="1"/>
    </xf>
    <xf numFmtId="0" fontId="33" fillId="4" borderId="0" xfId="0" applyFont="1" applyFill="1" applyBorder="1" applyAlignment="1">
      <alignment horizontal="left" vertical="top" wrapText="1"/>
    </xf>
    <xf numFmtId="0" fontId="5" fillId="4" borderId="0" xfId="0" applyFont="1" applyFill="1" applyBorder="1" applyAlignment="1">
      <alignment horizontal="left" vertical="top"/>
    </xf>
    <xf numFmtId="0" fontId="33" fillId="0" borderId="0" xfId="0" applyFont="1" applyFill="1" applyBorder="1" applyAlignment="1">
      <alignment horizontal="left" vertical="top" wrapText="1"/>
    </xf>
    <xf numFmtId="0" fontId="35" fillId="0" borderId="0" xfId="0" applyFont="1" applyFill="1" applyBorder="1" applyAlignment="1">
      <alignment horizontal="center" vertical="center" wrapText="1"/>
    </xf>
    <xf numFmtId="0" fontId="23" fillId="7" borderId="16" xfId="3" applyFont="1" applyFill="1" applyBorder="1" applyAlignment="1">
      <alignment horizontal="center" vertical="center"/>
    </xf>
    <xf numFmtId="0" fontId="5" fillId="0" borderId="0" xfId="0" applyFont="1" applyFill="1" applyBorder="1" applyAlignment="1">
      <alignment horizontal="justify" vertical="top" wrapText="1"/>
    </xf>
    <xf numFmtId="0" fontId="23" fillId="7" borderId="6" xfId="3" applyFont="1" applyFill="1" applyBorder="1" applyAlignment="1">
      <alignment horizontal="center" vertical="center"/>
    </xf>
    <xf numFmtId="0" fontId="5" fillId="4" borderId="0" xfId="0" applyFont="1" applyFill="1" applyBorder="1" applyAlignment="1">
      <alignment horizontal="left" vertical="top" wrapText="1"/>
    </xf>
    <xf numFmtId="0" fontId="2" fillId="4" borderId="0" xfId="0" applyFont="1" applyFill="1" applyBorder="1" applyAlignment="1">
      <alignment vertical="top" wrapText="1"/>
    </xf>
    <xf numFmtId="0" fontId="53" fillId="16" borderId="0" xfId="3" applyFont="1" applyFill="1" applyBorder="1" applyAlignment="1">
      <alignment horizontal="center"/>
    </xf>
    <xf numFmtId="0" fontId="5" fillId="4" borderId="0" xfId="0" applyFont="1" applyFill="1" applyBorder="1" applyAlignment="1">
      <alignment horizontal="justify" vertical="top" wrapText="1"/>
    </xf>
    <xf numFmtId="0" fontId="5" fillId="4" borderId="0" xfId="0" applyFont="1" applyFill="1" applyBorder="1" applyAlignment="1" applyProtection="1">
      <alignment horizontal="center" vertical="top" wrapText="1"/>
      <protection locked="0"/>
    </xf>
    <xf numFmtId="0" fontId="33" fillId="4" borderId="0" xfId="0" applyFont="1" applyFill="1" applyBorder="1" applyAlignment="1">
      <alignment vertical="top" wrapText="1"/>
    </xf>
    <xf numFmtId="0" fontId="5" fillId="4" borderId="4" xfId="0" applyFont="1" applyFill="1" applyBorder="1" applyAlignment="1" applyProtection="1">
      <alignment horizontal="center"/>
      <protection locked="0"/>
    </xf>
    <xf numFmtId="0" fontId="53" fillId="16" borderId="0" xfId="0" applyFont="1" applyFill="1" applyAlignment="1">
      <alignment horizontal="center"/>
    </xf>
    <xf numFmtId="0" fontId="5" fillId="4" borderId="4" xfId="0" applyFont="1" applyFill="1" applyBorder="1" applyAlignment="1" applyProtection="1">
      <alignment horizontal="center" vertical="center"/>
      <protection locked="0"/>
    </xf>
    <xf numFmtId="0" fontId="5" fillId="4" borderId="0" xfId="0" applyFont="1" applyFill="1" applyBorder="1" applyAlignment="1" applyProtection="1">
      <alignment horizontal="center" vertical="center"/>
      <protection locked="0"/>
    </xf>
    <xf numFmtId="0" fontId="5" fillId="4" borderId="0" xfId="0" applyFont="1" applyFill="1" applyBorder="1" applyAlignment="1" applyProtection="1">
      <alignment horizontal="center"/>
      <protection locked="0"/>
    </xf>
    <xf numFmtId="0" fontId="24" fillId="4" borderId="0" xfId="0" applyFont="1" applyFill="1" applyBorder="1" applyAlignment="1">
      <alignment horizontal="center"/>
    </xf>
    <xf numFmtId="0" fontId="53" fillId="16" borderId="7" xfId="3" applyFont="1" applyFill="1" applyBorder="1" applyAlignment="1">
      <alignment horizontal="center"/>
    </xf>
    <xf numFmtId="0" fontId="53" fillId="16" borderId="8" xfId="3" applyFont="1" applyFill="1" applyBorder="1" applyAlignment="1">
      <alignment horizontal="center"/>
    </xf>
    <xf numFmtId="0" fontId="53" fillId="16" borderId="4" xfId="0" applyFont="1" applyFill="1" applyBorder="1" applyAlignment="1">
      <alignment horizontal="center"/>
    </xf>
    <xf numFmtId="0" fontId="2" fillId="4" borderId="9" xfId="0" applyFont="1" applyFill="1" applyBorder="1" applyAlignment="1">
      <alignment horizontal="left" vertical="top" wrapText="1"/>
    </xf>
    <xf numFmtId="0" fontId="2" fillId="4" borderId="6" xfId="0" applyFont="1" applyFill="1" applyBorder="1" applyAlignment="1">
      <alignment horizontal="left" vertical="top" wrapText="1"/>
    </xf>
    <xf numFmtId="0" fontId="25" fillId="4" borderId="0" xfId="0" applyFont="1" applyFill="1" applyBorder="1" applyAlignment="1">
      <alignment horizontal="left" vertical="top" wrapText="1"/>
    </xf>
    <xf numFmtId="0" fontId="53" fillId="16" borderId="2" xfId="3" applyFont="1" applyFill="1" applyBorder="1" applyAlignment="1">
      <alignment horizontal="center"/>
    </xf>
    <xf numFmtId="0" fontId="2" fillId="4" borderId="4" xfId="0" applyFont="1" applyFill="1" applyBorder="1" applyAlignment="1">
      <alignment horizontal="left" vertical="top"/>
    </xf>
    <xf numFmtId="0" fontId="2" fillId="4" borderId="14" xfId="0" applyFont="1" applyFill="1" applyBorder="1" applyAlignment="1">
      <alignment horizontal="left" vertical="top"/>
    </xf>
    <xf numFmtId="0" fontId="5" fillId="4" borderId="4" xfId="0" applyFont="1" applyFill="1" applyBorder="1" applyAlignment="1" applyProtection="1">
      <alignment horizontal="center" vertical="top"/>
      <protection locked="0"/>
    </xf>
    <xf numFmtId="0" fontId="7" fillId="4" borderId="0" xfId="0" applyFont="1" applyFill="1" applyBorder="1" applyAlignment="1" applyProtection="1">
      <alignment horizontal="center" vertical="top" wrapText="1"/>
      <protection locked="0"/>
    </xf>
    <xf numFmtId="0" fontId="5" fillId="4" borderId="4" xfId="0" applyFont="1" applyFill="1" applyBorder="1" applyAlignment="1">
      <alignment horizontal="left" vertical="top" wrapText="1"/>
    </xf>
    <xf numFmtId="0" fontId="53" fillId="16" borderId="25" xfId="3" applyFont="1" applyFill="1" applyBorder="1" applyAlignment="1">
      <alignment horizontal="center"/>
    </xf>
    <xf numFmtId="0" fontId="53" fillId="16" borderId="27" xfId="3" applyFont="1" applyFill="1" applyBorder="1" applyAlignment="1">
      <alignment horizontal="center"/>
    </xf>
    <xf numFmtId="0" fontId="24" fillId="0" borderId="0" xfId="0" applyFont="1" applyAlignment="1">
      <alignment horizontal="center"/>
    </xf>
    <xf numFmtId="0" fontId="53" fillId="16" borderId="28" xfId="3" applyFont="1" applyFill="1" applyBorder="1" applyAlignment="1">
      <alignment horizontal="center"/>
    </xf>
    <xf numFmtId="0" fontId="53" fillId="16" borderId="29" xfId="3" applyFont="1" applyFill="1" applyBorder="1" applyAlignment="1">
      <alignment horizontal="center"/>
    </xf>
    <xf numFmtId="0" fontId="53" fillId="16" borderId="30" xfId="3" applyFont="1" applyFill="1" applyBorder="1" applyAlignment="1">
      <alignment horizontal="center"/>
    </xf>
    <xf numFmtId="0" fontId="53" fillId="16" borderId="32" xfId="3" applyFont="1" applyFill="1" applyBorder="1" applyAlignment="1">
      <alignment horizontal="center"/>
    </xf>
    <xf numFmtId="0" fontId="53" fillId="16" borderId="31" xfId="0" applyFont="1" applyFill="1" applyBorder="1" applyAlignment="1">
      <alignment horizontal="center"/>
    </xf>
    <xf numFmtId="0" fontId="24" fillId="4" borderId="0" xfId="0" applyFont="1" applyFill="1" applyBorder="1" applyAlignment="1">
      <alignment horizontal="left" vertical="top"/>
    </xf>
    <xf numFmtId="0" fontId="2" fillId="4" borderId="4" xfId="0" applyFont="1" applyFill="1" applyBorder="1" applyAlignment="1">
      <alignment horizontal="left" vertical="top" wrapText="1"/>
    </xf>
    <xf numFmtId="0" fontId="2" fillId="4" borderId="0" xfId="1" applyNumberFormat="1" applyFont="1" applyFill="1" applyBorder="1" applyAlignment="1">
      <alignment horizontal="center" vertical="center"/>
    </xf>
    <xf numFmtId="0" fontId="2" fillId="4" borderId="2" xfId="1" applyNumberFormat="1" applyFont="1" applyFill="1" applyBorder="1" applyAlignment="1">
      <alignment horizontal="center" vertical="center"/>
    </xf>
    <xf numFmtId="0" fontId="23" fillId="7" borderId="7" xfId="3" applyFont="1" applyFill="1" applyBorder="1" applyAlignment="1">
      <alignment horizontal="center" vertical="center" wrapText="1"/>
    </xf>
    <xf numFmtId="0" fontId="23" fillId="7" borderId="4" xfId="3" applyFont="1" applyFill="1" applyBorder="1" applyAlignment="1">
      <alignment horizontal="center" vertical="center" wrapText="1"/>
    </xf>
    <xf numFmtId="0" fontId="2" fillId="4" borderId="1" xfId="1" applyNumberFormat="1" applyFont="1" applyFill="1" applyBorder="1" applyAlignment="1">
      <alignment horizontal="center" vertical="center"/>
    </xf>
    <xf numFmtId="0" fontId="2" fillId="4" borderId="1" xfId="1" applyNumberFormat="1" applyFont="1" applyFill="1" applyBorder="1" applyAlignment="1">
      <alignment horizontal="center" vertical="top"/>
    </xf>
    <xf numFmtId="0" fontId="2" fillId="4" borderId="0" xfId="1" applyNumberFormat="1" applyFont="1" applyFill="1" applyBorder="1" applyAlignment="1">
      <alignment horizontal="center" vertical="top"/>
    </xf>
    <xf numFmtId="0" fontId="2" fillId="4" borderId="2" xfId="1" applyNumberFormat="1" applyFont="1" applyFill="1" applyBorder="1" applyAlignment="1">
      <alignment horizontal="center" vertical="top"/>
    </xf>
    <xf numFmtId="0" fontId="25" fillId="4" borderId="6" xfId="0" applyFont="1" applyFill="1" applyBorder="1" applyAlignment="1">
      <alignment horizontal="left" vertical="top"/>
    </xf>
    <xf numFmtId="0" fontId="24" fillId="4" borderId="3" xfId="0" applyFont="1" applyFill="1" applyBorder="1" applyAlignment="1">
      <alignment horizontal="center" vertical="top"/>
    </xf>
    <xf numFmtId="0" fontId="24" fillId="4" borderId="4" xfId="0" applyFont="1" applyFill="1" applyBorder="1" applyAlignment="1">
      <alignment horizontal="center" vertical="top"/>
    </xf>
    <xf numFmtId="0" fontId="24" fillId="4" borderId="5" xfId="0" applyFont="1" applyFill="1" applyBorder="1" applyAlignment="1">
      <alignment horizontal="center" vertical="top"/>
    </xf>
    <xf numFmtId="0" fontId="1" fillId="3" borderId="0" xfId="0" applyFont="1" applyFill="1" applyBorder="1" applyAlignment="1">
      <alignment horizontal="center" vertical="center" wrapText="1"/>
    </xf>
    <xf numFmtId="0" fontId="9" fillId="3" borderId="0" xfId="0" applyFont="1" applyFill="1" applyBorder="1" applyAlignment="1">
      <alignment horizontal="center" vertical="center" wrapText="1"/>
    </xf>
    <xf numFmtId="0" fontId="1" fillId="3" borderId="0" xfId="0" applyFont="1" applyFill="1" applyBorder="1" applyAlignment="1">
      <alignment horizontal="left" vertical="top" wrapText="1"/>
    </xf>
    <xf numFmtId="0" fontId="6" fillId="3" borderId="14" xfId="0" applyFont="1" applyFill="1" applyBorder="1" applyAlignment="1">
      <alignment horizontal="left" vertical="top" wrapText="1"/>
    </xf>
    <xf numFmtId="0" fontId="2" fillId="2" borderId="0" xfId="0" applyFont="1" applyFill="1" applyBorder="1" applyAlignment="1">
      <alignment horizontal="center"/>
    </xf>
    <xf numFmtId="0" fontId="4" fillId="3" borderId="0" xfId="0" applyFont="1" applyFill="1" applyBorder="1" applyAlignment="1">
      <alignment horizontal="left" vertical="top" wrapText="1"/>
    </xf>
    <xf numFmtId="0" fontId="2" fillId="2" borderId="12" xfId="3" applyFont="1" applyFill="1" applyBorder="1" applyAlignment="1">
      <alignment horizontal="center" vertical="center"/>
    </xf>
    <xf numFmtId="0" fontId="2" fillId="2" borderId="13" xfId="3" applyFont="1" applyFill="1" applyBorder="1" applyAlignment="1">
      <alignment horizontal="center" vertical="center"/>
    </xf>
    <xf numFmtId="0" fontId="6" fillId="3" borderId="0" xfId="0" applyFont="1" applyFill="1" applyBorder="1" applyAlignment="1">
      <alignment horizontal="left" vertical="top" wrapText="1"/>
    </xf>
    <xf numFmtId="0" fontId="2" fillId="3" borderId="0" xfId="0" applyFont="1" applyFill="1" applyBorder="1" applyAlignment="1">
      <alignment horizontal="right" vertical="distributed" wrapText="1"/>
    </xf>
    <xf numFmtId="0" fontId="6" fillId="3" borderId="15" xfId="0" applyFont="1" applyFill="1" applyBorder="1" applyAlignment="1">
      <alignment horizontal="center" vertical="center" wrapText="1"/>
    </xf>
    <xf numFmtId="0" fontId="6" fillId="3" borderId="0" xfId="0" applyFont="1" applyFill="1" applyBorder="1" applyAlignment="1">
      <alignment horizontal="center" vertical="center" wrapText="1"/>
    </xf>
    <xf numFmtId="0" fontId="2" fillId="4" borderId="3" xfId="1" applyNumberFormat="1" applyFont="1" applyFill="1" applyBorder="1" applyAlignment="1" applyProtection="1">
      <alignment horizontal="center" vertical="center"/>
    </xf>
    <xf numFmtId="0" fontId="2" fillId="4" borderId="4" xfId="1" applyNumberFormat="1" applyFont="1" applyFill="1" applyBorder="1" applyAlignment="1" applyProtection="1">
      <alignment horizontal="center" vertical="center"/>
    </xf>
    <xf numFmtId="0" fontId="2" fillId="4" borderId="0" xfId="1" applyNumberFormat="1" applyFont="1" applyFill="1" applyBorder="1" applyAlignment="1" applyProtection="1">
      <alignment horizontal="center" vertical="center"/>
    </xf>
    <xf numFmtId="0" fontId="2" fillId="4" borderId="2" xfId="1" applyNumberFormat="1" applyFont="1" applyFill="1" applyBorder="1" applyAlignment="1" applyProtection="1">
      <alignment horizontal="center" vertical="center"/>
    </xf>
    <xf numFmtId="0" fontId="23" fillId="7" borderId="9" xfId="3" applyFont="1" applyFill="1" applyBorder="1" applyAlignment="1" applyProtection="1">
      <alignment horizontal="center" vertical="center"/>
    </xf>
    <xf numFmtId="0" fontId="23" fillId="7" borderId="6" xfId="3" applyFont="1" applyFill="1" applyBorder="1" applyAlignment="1" applyProtection="1">
      <alignment horizontal="center" vertical="center"/>
    </xf>
    <xf numFmtId="0" fontId="2" fillId="4" borderId="1" xfId="1" applyNumberFormat="1" applyFont="1" applyFill="1" applyBorder="1" applyAlignment="1" applyProtection="1">
      <alignment horizontal="center" vertical="center"/>
    </xf>
    <xf numFmtId="0" fontId="33" fillId="4" borderId="1" xfId="0" applyFont="1" applyFill="1" applyBorder="1" applyAlignment="1" applyProtection="1">
      <alignment horizontal="left" vertical="top"/>
    </xf>
    <xf numFmtId="0" fontId="33" fillId="4" borderId="0" xfId="0" applyFont="1" applyFill="1" applyBorder="1" applyAlignment="1" applyProtection="1">
      <alignment horizontal="left" vertical="top"/>
    </xf>
    <xf numFmtId="0" fontId="2" fillId="4" borderId="1" xfId="0" applyFont="1" applyFill="1" applyBorder="1" applyAlignment="1" applyProtection="1">
      <alignment horizontal="left" vertical="top"/>
    </xf>
    <xf numFmtId="0" fontId="2" fillId="4" borderId="0" xfId="0" applyFont="1" applyFill="1" applyBorder="1" applyAlignment="1" applyProtection="1">
      <alignment horizontal="left" vertical="top"/>
    </xf>
    <xf numFmtId="0" fontId="2" fillId="4" borderId="1" xfId="0" applyFont="1" applyFill="1" applyBorder="1" applyAlignment="1" applyProtection="1">
      <alignment horizontal="center" vertical="top"/>
    </xf>
    <xf numFmtId="0" fontId="2" fillId="4" borderId="0" xfId="0" applyFont="1" applyFill="1" applyBorder="1" applyAlignment="1" applyProtection="1">
      <alignment horizontal="center" vertical="top"/>
    </xf>
    <xf numFmtId="0" fontId="5" fillId="4" borderId="0" xfId="0" applyFont="1" applyFill="1" applyBorder="1" applyAlignment="1" applyProtection="1">
      <alignment horizontal="left" vertical="top"/>
    </xf>
    <xf numFmtId="0" fontId="53" fillId="16" borderId="0" xfId="3" applyFont="1" applyFill="1" applyBorder="1" applyAlignment="1" applyProtection="1">
      <alignment horizontal="center"/>
    </xf>
    <xf numFmtId="0" fontId="2" fillId="16" borderId="3" xfId="0" applyFont="1" applyFill="1" applyBorder="1" applyAlignment="1" applyProtection="1">
      <alignment horizontal="right"/>
    </xf>
    <xf numFmtId="0" fontId="2" fillId="16" borderId="4" xfId="0" applyFont="1" applyFill="1" applyBorder="1" applyAlignment="1" applyProtection="1">
      <alignment horizontal="right"/>
    </xf>
    <xf numFmtId="0" fontId="5" fillId="16" borderId="4" xfId="0" applyNumberFormat="1" applyFont="1" applyFill="1" applyBorder="1" applyAlignment="1" applyProtection="1">
      <alignment horizontal="left"/>
    </xf>
    <xf numFmtId="0" fontId="33" fillId="4" borderId="3" xfId="0" applyFont="1" applyFill="1" applyBorder="1" applyAlignment="1" applyProtection="1">
      <alignment horizontal="left" vertical="top"/>
    </xf>
    <xf numFmtId="0" fontId="33" fillId="4" borderId="4" xfId="0" applyFont="1" applyFill="1" applyBorder="1" applyAlignment="1" applyProtection="1">
      <alignment horizontal="left" vertical="top"/>
    </xf>
    <xf numFmtId="0" fontId="0" fillId="0" borderId="0" xfId="0" applyAlignment="1">
      <alignment horizontal="left"/>
    </xf>
    <xf numFmtId="0" fontId="22" fillId="0" borderId="0" xfId="0" applyFont="1" applyAlignment="1">
      <alignment horizontal="left"/>
    </xf>
    <xf numFmtId="0" fontId="5" fillId="4" borderId="0" xfId="0" applyFont="1" applyFill="1" applyBorder="1" applyAlignment="1" applyProtection="1">
      <alignment horizontal="left" vertical="top" wrapText="1"/>
    </xf>
    <xf numFmtId="0" fontId="53" fillId="8" borderId="11" xfId="0" applyFont="1" applyFill="1" applyBorder="1" applyAlignment="1">
      <alignment horizontal="center"/>
    </xf>
    <xf numFmtId="0" fontId="53" fillId="8" borderId="7" xfId="0" applyFont="1" applyFill="1" applyBorder="1" applyAlignment="1">
      <alignment horizontal="center"/>
    </xf>
    <xf numFmtId="0" fontId="53" fillId="8" borderId="1" xfId="0" applyFont="1" applyFill="1" applyBorder="1" applyAlignment="1">
      <alignment horizontal="center"/>
    </xf>
    <xf numFmtId="0" fontId="53" fillId="8" borderId="0" xfId="0" applyFont="1" applyFill="1" applyBorder="1" applyAlignment="1">
      <alignment horizontal="center"/>
    </xf>
    <xf numFmtId="0" fontId="53" fillId="8" borderId="3" xfId="0" applyFont="1" applyFill="1" applyBorder="1" applyAlignment="1">
      <alignment horizontal="center"/>
    </xf>
    <xf numFmtId="0" fontId="53" fillId="8" borderId="4" xfId="0" applyFont="1" applyFill="1" applyBorder="1" applyAlignment="1">
      <alignment horizontal="center"/>
    </xf>
    <xf numFmtId="0" fontId="53" fillId="8" borderId="8" xfId="0" applyFont="1" applyFill="1" applyBorder="1" applyAlignment="1">
      <alignment horizontal="center"/>
    </xf>
    <xf numFmtId="0" fontId="53" fillId="8" borderId="2" xfId="0" applyFont="1" applyFill="1" applyBorder="1" applyAlignment="1">
      <alignment horizontal="center"/>
    </xf>
    <xf numFmtId="0" fontId="53" fillId="8" borderId="5" xfId="0" applyFont="1" applyFill="1" applyBorder="1" applyAlignment="1">
      <alignment horizontal="center"/>
    </xf>
    <xf numFmtId="37" fontId="17" fillId="8" borderId="16" xfId="4" applyNumberFormat="1" applyFont="1" applyFill="1" applyBorder="1" applyAlignment="1">
      <alignment horizontal="center" vertical="center"/>
    </xf>
    <xf numFmtId="0" fontId="13" fillId="4" borderId="1" xfId="0" applyFont="1" applyFill="1" applyBorder="1" applyAlignment="1">
      <alignment horizontal="left" vertical="center" wrapText="1"/>
    </xf>
    <xf numFmtId="0" fontId="13" fillId="4" borderId="0" xfId="0" applyFont="1" applyFill="1" applyBorder="1" applyAlignment="1">
      <alignment horizontal="left" vertical="center" wrapText="1"/>
    </xf>
    <xf numFmtId="0" fontId="13" fillId="4" borderId="2" xfId="0" applyFont="1" applyFill="1" applyBorder="1" applyAlignment="1">
      <alignment horizontal="left" vertical="center" wrapText="1"/>
    </xf>
    <xf numFmtId="37" fontId="17" fillId="8" borderId="16" xfId="4" applyNumberFormat="1" applyFont="1" applyFill="1" applyBorder="1" applyAlignment="1">
      <alignment horizontal="center" vertical="center" wrapText="1"/>
    </xf>
    <xf numFmtId="0" fontId="85" fillId="4" borderId="1" xfId="0" applyFont="1" applyFill="1" applyBorder="1" applyAlignment="1">
      <alignment horizontal="left" vertical="center" wrapText="1"/>
    </xf>
    <xf numFmtId="0" fontId="85" fillId="4" borderId="0" xfId="0" applyFont="1" applyFill="1" applyBorder="1" applyAlignment="1">
      <alignment horizontal="left" vertical="center" wrapText="1"/>
    </xf>
    <xf numFmtId="0" fontId="85" fillId="4" borderId="2" xfId="0" applyFont="1" applyFill="1" applyBorder="1" applyAlignment="1">
      <alignment horizontal="left" vertical="center" wrapText="1"/>
    </xf>
    <xf numFmtId="4" fontId="4" fillId="0" borderId="9" xfId="0" applyNumberFormat="1" applyFont="1" applyBorder="1" applyAlignment="1">
      <alignment horizontal="center" vertical="top" wrapText="1"/>
    </xf>
    <xf numFmtId="4" fontId="4" fillId="0" borderId="10" xfId="0" applyNumberFormat="1" applyFont="1" applyBorder="1" applyAlignment="1">
      <alignment horizontal="center" vertical="top" wrapText="1"/>
    </xf>
    <xf numFmtId="4" fontId="18" fillId="4" borderId="17" xfId="2" applyNumberFormat="1" applyFont="1" applyFill="1" applyBorder="1" applyAlignment="1">
      <alignment horizontal="right" vertical="center" wrapText="1"/>
    </xf>
    <xf numFmtId="4" fontId="18" fillId="4" borderId="19" xfId="2" applyNumberFormat="1" applyFont="1" applyFill="1" applyBorder="1" applyAlignment="1">
      <alignment horizontal="right" vertical="center" wrapText="1"/>
    </xf>
    <xf numFmtId="4" fontId="15" fillId="4" borderId="16" xfId="2" applyNumberFormat="1" applyFont="1" applyFill="1" applyBorder="1" applyAlignment="1">
      <alignment horizontal="center"/>
    </xf>
    <xf numFmtId="4" fontId="4" fillId="0" borderId="16" xfId="2" applyNumberFormat="1" applyFont="1" applyBorder="1" applyAlignment="1">
      <alignment horizontal="center" vertical="top" wrapText="1"/>
    </xf>
    <xf numFmtId="4" fontId="13" fillId="4" borderId="17" xfId="2" applyNumberFormat="1" applyFont="1" applyFill="1" applyBorder="1" applyAlignment="1">
      <alignment horizontal="right" vertical="center" wrapText="1"/>
    </xf>
    <xf numFmtId="4" fontId="13" fillId="4" borderId="19" xfId="2" applyNumberFormat="1" applyFont="1" applyFill="1" applyBorder="1" applyAlignment="1">
      <alignment horizontal="right" vertical="center" wrapText="1"/>
    </xf>
    <xf numFmtId="0" fontId="17" fillId="8" borderId="40" xfId="0" applyFont="1" applyFill="1" applyBorder="1" applyAlignment="1">
      <alignment horizontal="center" vertical="center"/>
    </xf>
    <xf numFmtId="0" fontId="17" fillId="8" borderId="41" xfId="0" applyFont="1" applyFill="1" applyBorder="1" applyAlignment="1">
      <alignment horizontal="center" vertical="center"/>
    </xf>
    <xf numFmtId="0" fontId="17" fillId="8" borderId="43" xfId="0" applyFont="1" applyFill="1" applyBorder="1" applyAlignment="1">
      <alignment horizontal="center" vertical="center"/>
    </xf>
    <xf numFmtId="0" fontId="17" fillId="8" borderId="16" xfId="0" applyFont="1" applyFill="1" applyBorder="1" applyAlignment="1">
      <alignment horizontal="center" vertical="center"/>
    </xf>
    <xf numFmtId="0" fontId="17" fillId="8" borderId="33" xfId="0" applyFont="1" applyFill="1" applyBorder="1" applyAlignment="1">
      <alignment horizontal="center" vertical="center"/>
    </xf>
    <xf numFmtId="0" fontId="17" fillId="8" borderId="34" xfId="0" applyFont="1" applyFill="1" applyBorder="1" applyAlignment="1">
      <alignment horizontal="center" vertical="center"/>
    </xf>
    <xf numFmtId="0" fontId="17" fillId="8" borderId="16" xfId="0" applyFont="1" applyFill="1" applyBorder="1" applyAlignment="1">
      <alignment horizontal="center" vertical="center" wrapText="1"/>
    </xf>
    <xf numFmtId="0" fontId="17" fillId="8" borderId="11" xfId="0" applyFont="1" applyFill="1" applyBorder="1" applyAlignment="1">
      <alignment horizontal="center" vertical="center"/>
    </xf>
    <xf numFmtId="0" fontId="17" fillId="8" borderId="8" xfId="0" applyFont="1" applyFill="1" applyBorder="1" applyAlignment="1">
      <alignment horizontal="center" vertical="center"/>
    </xf>
    <xf numFmtId="0" fontId="17" fillId="8" borderId="1" xfId="0" applyFont="1" applyFill="1" applyBorder="1" applyAlignment="1">
      <alignment horizontal="center" vertical="center"/>
    </xf>
    <xf numFmtId="0" fontId="17" fillId="8" borderId="2" xfId="0" applyFont="1" applyFill="1" applyBorder="1" applyAlignment="1">
      <alignment horizontal="center" vertical="center"/>
    </xf>
    <xf numFmtId="0" fontId="17" fillId="8" borderId="3" xfId="0" applyFont="1" applyFill="1" applyBorder="1" applyAlignment="1">
      <alignment horizontal="center" vertical="center"/>
    </xf>
    <xf numFmtId="0" fontId="17" fillId="8" borderId="5" xfId="0" applyFont="1" applyFill="1" applyBorder="1" applyAlignment="1">
      <alignment horizontal="center" vertical="center"/>
    </xf>
    <xf numFmtId="0" fontId="18" fillId="4" borderId="1" xfId="0" applyFont="1" applyFill="1" applyBorder="1" applyAlignment="1">
      <alignment horizontal="left" vertical="center" wrapText="1"/>
    </xf>
    <xf numFmtId="0" fontId="18" fillId="4" borderId="0" xfId="0" applyFont="1" applyFill="1" applyBorder="1" applyAlignment="1">
      <alignment horizontal="left" vertical="center" wrapText="1"/>
    </xf>
    <xf numFmtId="0" fontId="10" fillId="4" borderId="1" xfId="0" applyFont="1" applyFill="1" applyBorder="1" applyAlignment="1">
      <alignment horizontal="left" vertical="top" wrapText="1"/>
    </xf>
    <xf numFmtId="0" fontId="10" fillId="4" borderId="2" xfId="0" applyFont="1" applyFill="1" applyBorder="1" applyAlignment="1">
      <alignment horizontal="left" vertical="top" wrapText="1"/>
    </xf>
    <xf numFmtId="0" fontId="22" fillId="0" borderId="0" xfId="0" applyFont="1" applyAlignment="1">
      <alignment horizontal="center"/>
    </xf>
    <xf numFmtId="0" fontId="9" fillId="4" borderId="16" xfId="0" applyFont="1" applyFill="1" applyBorder="1" applyAlignment="1">
      <alignment horizontal="center"/>
    </xf>
    <xf numFmtId="0" fontId="9" fillId="4" borderId="16" xfId="0" applyFont="1" applyFill="1" applyBorder="1" applyAlignment="1">
      <alignment horizontal="right"/>
    </xf>
    <xf numFmtId="4" fontId="9" fillId="4" borderId="16" xfId="0" applyNumberFormat="1" applyFont="1" applyFill="1" applyBorder="1" applyAlignment="1">
      <alignment horizontal="right"/>
    </xf>
    <xf numFmtId="0" fontId="10" fillId="4" borderId="9" xfId="0" applyFont="1" applyFill="1" applyBorder="1" applyAlignment="1">
      <alignment horizontal="center"/>
    </xf>
    <xf numFmtId="0" fontId="10" fillId="4" borderId="10" xfId="0" applyFont="1" applyFill="1" applyBorder="1" applyAlignment="1">
      <alignment horizontal="center"/>
    </xf>
    <xf numFmtId="0" fontId="10" fillId="4" borderId="9" xfId="0" applyFont="1" applyFill="1" applyBorder="1" applyAlignment="1">
      <alignment horizontal="right"/>
    </xf>
    <xf numFmtId="0" fontId="10" fillId="4" borderId="10" xfId="0" applyFont="1" applyFill="1" applyBorder="1" applyAlignment="1">
      <alignment horizontal="right"/>
    </xf>
    <xf numFmtId="4" fontId="10" fillId="4" borderId="9" xfId="0" applyNumberFormat="1" applyFont="1" applyFill="1" applyBorder="1" applyAlignment="1">
      <alignment horizontal="right"/>
    </xf>
    <xf numFmtId="4" fontId="10" fillId="4" borderId="10" xfId="0" applyNumberFormat="1" applyFont="1" applyFill="1" applyBorder="1" applyAlignment="1">
      <alignment horizontal="right"/>
    </xf>
    <xf numFmtId="0" fontId="22" fillId="0" borderId="0" xfId="0" applyFont="1" applyBorder="1" applyAlignment="1">
      <alignment horizontal="center"/>
    </xf>
    <xf numFmtId="4" fontId="9" fillId="4" borderId="9" xfId="0" applyNumberFormat="1" applyFont="1" applyFill="1" applyBorder="1" applyAlignment="1">
      <alignment horizontal="right"/>
    </xf>
    <xf numFmtId="4" fontId="9" fillId="4" borderId="10" xfId="0" applyNumberFormat="1" applyFont="1" applyFill="1" applyBorder="1" applyAlignment="1">
      <alignment horizontal="right"/>
    </xf>
    <xf numFmtId="0" fontId="17" fillId="8" borderId="1" xfId="0" applyFont="1" applyFill="1" applyBorder="1" applyAlignment="1">
      <alignment horizontal="center"/>
    </xf>
    <xf numFmtId="0" fontId="17" fillId="8" borderId="0" xfId="0" applyFont="1" applyFill="1" applyBorder="1" applyAlignment="1">
      <alignment horizontal="center"/>
    </xf>
    <xf numFmtId="0" fontId="17" fillId="8" borderId="2" xfId="0" applyFont="1" applyFill="1" applyBorder="1" applyAlignment="1">
      <alignment horizontal="center"/>
    </xf>
    <xf numFmtId="0" fontId="17" fillId="8" borderId="16" xfId="3" applyFont="1" applyFill="1" applyBorder="1" applyAlignment="1">
      <alignment horizontal="center"/>
    </xf>
    <xf numFmtId="0" fontId="17" fillId="8" borderId="9" xfId="0" applyFont="1" applyFill="1" applyBorder="1" applyAlignment="1">
      <alignment horizontal="center"/>
    </xf>
    <xf numFmtId="0" fontId="17" fillId="8" borderId="6" xfId="0" applyFont="1" applyFill="1" applyBorder="1" applyAlignment="1">
      <alignment horizontal="center"/>
    </xf>
    <xf numFmtId="0" fontId="17" fillId="8" borderId="10" xfId="0" applyFont="1" applyFill="1" applyBorder="1" applyAlignment="1">
      <alignment horizontal="center"/>
    </xf>
    <xf numFmtId="0" fontId="9" fillId="4" borderId="9" xfId="0" applyFont="1" applyFill="1" applyBorder="1" applyAlignment="1">
      <alignment horizontal="left" vertical="center" wrapText="1"/>
    </xf>
    <xf numFmtId="0" fontId="9" fillId="4" borderId="10" xfId="0" applyFont="1" applyFill="1" applyBorder="1" applyAlignment="1">
      <alignment horizontal="left" vertical="center" wrapText="1"/>
    </xf>
    <xf numFmtId="0" fontId="9" fillId="4" borderId="0" xfId="0" applyFont="1" applyFill="1" applyAlignment="1">
      <alignment horizontal="left"/>
    </xf>
    <xf numFmtId="0" fontId="9" fillId="4" borderId="23" xfId="0" applyFont="1" applyFill="1" applyBorder="1" applyAlignment="1">
      <alignment horizontal="left" vertical="top" wrapText="1" indent="1"/>
    </xf>
    <xf numFmtId="0" fontId="9" fillId="4" borderId="24" xfId="0" applyFont="1" applyFill="1" applyBorder="1" applyAlignment="1">
      <alignment horizontal="left" vertical="top" wrapText="1" indent="1"/>
    </xf>
    <xf numFmtId="0" fontId="10" fillId="4" borderId="9" xfId="0" applyFont="1" applyFill="1" applyBorder="1" applyAlignment="1">
      <alignment horizontal="left" vertical="center" wrapText="1"/>
    </xf>
    <xf numFmtId="0" fontId="10" fillId="4" borderId="10" xfId="0" applyFont="1" applyFill="1" applyBorder="1" applyAlignment="1">
      <alignment horizontal="left" vertical="center" wrapText="1"/>
    </xf>
    <xf numFmtId="0" fontId="9" fillId="4" borderId="0" xfId="0" applyFont="1" applyFill="1" applyAlignment="1">
      <alignment horizontal="left" wrapText="1"/>
    </xf>
    <xf numFmtId="0" fontId="9" fillId="4" borderId="3" xfId="0" applyFont="1" applyFill="1" applyBorder="1" applyAlignment="1">
      <alignment horizontal="left" vertical="center" wrapText="1"/>
    </xf>
    <xf numFmtId="0" fontId="9" fillId="4" borderId="5" xfId="0" applyFont="1" applyFill="1" applyBorder="1" applyAlignment="1">
      <alignment horizontal="left" vertical="center" wrapText="1"/>
    </xf>
    <xf numFmtId="0" fontId="9" fillId="4" borderId="0" xfId="0" applyFont="1" applyFill="1" applyBorder="1" applyAlignment="1">
      <alignment horizontal="justify" vertical="center" wrapText="1"/>
    </xf>
    <xf numFmtId="0" fontId="9" fillId="4" borderId="2" xfId="0" applyFont="1" applyFill="1" applyBorder="1" applyAlignment="1">
      <alignment horizontal="justify" vertical="center" wrapText="1"/>
    </xf>
    <xf numFmtId="0" fontId="9" fillId="4" borderId="1" xfId="0" applyFont="1" applyFill="1" applyBorder="1" applyAlignment="1">
      <alignment horizontal="left" vertical="center" wrapText="1"/>
    </xf>
    <xf numFmtId="0" fontId="9" fillId="4" borderId="0" xfId="0" applyFont="1" applyFill="1" applyBorder="1" applyAlignment="1">
      <alignment horizontal="left" vertical="center" wrapText="1"/>
    </xf>
    <xf numFmtId="0" fontId="9" fillId="4" borderId="2" xfId="0" applyFont="1" applyFill="1" applyBorder="1" applyAlignment="1">
      <alignment horizontal="left" vertical="center" wrapText="1"/>
    </xf>
    <xf numFmtId="0" fontId="10" fillId="4" borderId="6" xfId="0" applyFont="1" applyFill="1" applyBorder="1" applyAlignment="1">
      <alignment horizontal="left" vertical="center" wrapText="1" indent="3"/>
    </xf>
    <xf numFmtId="0" fontId="10" fillId="4" borderId="10" xfId="0" applyFont="1" applyFill="1" applyBorder="1" applyAlignment="1">
      <alignment horizontal="left" vertical="center" wrapText="1" indent="3"/>
    </xf>
    <xf numFmtId="0" fontId="9" fillId="4" borderId="4" xfId="0" applyFont="1" applyFill="1" applyBorder="1" applyAlignment="1">
      <alignment horizontal="left" vertical="center" wrapText="1"/>
    </xf>
    <xf numFmtId="0" fontId="17" fillId="8" borderId="7" xfId="0" applyFont="1" applyFill="1" applyBorder="1" applyAlignment="1">
      <alignment horizontal="center" vertical="center"/>
    </xf>
    <xf numFmtId="0" fontId="17" fillId="8" borderId="0" xfId="0" applyFont="1" applyFill="1" applyBorder="1" applyAlignment="1">
      <alignment horizontal="center" vertical="center"/>
    </xf>
    <xf numFmtId="0" fontId="17" fillId="8" borderId="4" xfId="0" applyFont="1" applyFill="1" applyBorder="1" applyAlignment="1">
      <alignment horizontal="center" vertical="center"/>
    </xf>
    <xf numFmtId="0" fontId="24" fillId="4" borderId="0" xfId="0" applyFont="1" applyFill="1" applyAlignment="1" applyProtection="1">
      <alignment horizontal="center"/>
      <protection locked="0"/>
    </xf>
    <xf numFmtId="0" fontId="53" fillId="8" borderId="25" xfId="0" applyFont="1" applyFill="1" applyBorder="1" applyAlignment="1">
      <alignment horizontal="center" vertical="center"/>
    </xf>
    <xf numFmtId="0" fontId="53" fillId="8" borderId="26" xfId="0" applyFont="1" applyFill="1" applyBorder="1" applyAlignment="1">
      <alignment horizontal="center" vertical="center"/>
    </xf>
    <xf numFmtId="0" fontId="53" fillId="8" borderId="27" xfId="0" applyFont="1" applyFill="1" applyBorder="1" applyAlignment="1">
      <alignment horizontal="center" vertical="center"/>
    </xf>
    <xf numFmtId="0" fontId="53" fillId="8" borderId="28" xfId="0" applyFont="1" applyFill="1" applyBorder="1" applyAlignment="1">
      <alignment horizontal="center" vertical="center"/>
    </xf>
    <xf numFmtId="0" fontId="53" fillId="8" borderId="0" xfId="0" applyFont="1" applyFill="1" applyBorder="1" applyAlignment="1">
      <alignment horizontal="center" vertical="center"/>
    </xf>
    <xf numFmtId="0" fontId="53" fillId="8" borderId="29" xfId="0" applyFont="1" applyFill="1" applyBorder="1" applyAlignment="1">
      <alignment horizontal="center" vertical="center"/>
    </xf>
    <xf numFmtId="0" fontId="24" fillId="0" borderId="0" xfId="0" applyFont="1" applyBorder="1" applyAlignment="1">
      <alignment horizontal="left"/>
    </xf>
    <xf numFmtId="0" fontId="24" fillId="0" borderId="0" xfId="0" applyFont="1" applyAlignment="1">
      <alignment horizontal="left"/>
    </xf>
    <xf numFmtId="0" fontId="52" fillId="16" borderId="41" xfId="3" applyFont="1" applyFill="1" applyBorder="1" applyAlignment="1" applyProtection="1">
      <alignment horizontal="center" vertical="center"/>
      <protection locked="0"/>
    </xf>
    <xf numFmtId="0" fontId="52" fillId="16" borderId="16" xfId="3" applyFont="1" applyFill="1" applyBorder="1" applyAlignment="1" applyProtection="1">
      <alignment horizontal="center" vertical="center"/>
      <protection locked="0"/>
    </xf>
    <xf numFmtId="0" fontId="52" fillId="16" borderId="34" xfId="3" applyFont="1" applyFill="1" applyBorder="1" applyAlignment="1" applyProtection="1">
      <alignment horizontal="center" vertical="center"/>
      <protection locked="0"/>
    </xf>
    <xf numFmtId="0" fontId="53" fillId="8" borderId="30" xfId="0" applyFont="1" applyFill="1" applyBorder="1" applyAlignment="1">
      <alignment horizontal="center" vertical="center"/>
    </xf>
    <xf numFmtId="0" fontId="53" fillId="8" borderId="31" xfId="0" applyFont="1" applyFill="1" applyBorder="1" applyAlignment="1">
      <alignment horizontal="center" vertical="center"/>
    </xf>
    <xf numFmtId="0" fontId="53" fillId="8" borderId="32" xfId="0" applyFont="1" applyFill="1" applyBorder="1" applyAlignment="1">
      <alignment horizontal="center" vertical="center"/>
    </xf>
    <xf numFmtId="0" fontId="52" fillId="16" borderId="42" xfId="3" applyFont="1" applyFill="1" applyBorder="1" applyAlignment="1" applyProtection="1">
      <alignment horizontal="center" vertical="center" wrapText="1"/>
      <protection locked="0"/>
    </xf>
    <xf numFmtId="0" fontId="52" fillId="16" borderId="44" xfId="3" applyFont="1" applyFill="1" applyBorder="1" applyAlignment="1" applyProtection="1">
      <alignment horizontal="center" vertical="center" wrapText="1"/>
      <protection locked="0"/>
    </xf>
    <xf numFmtId="49" fontId="52" fillId="16" borderId="40" xfId="0" applyNumberFormat="1" applyFont="1" applyFill="1" applyBorder="1" applyAlignment="1" applyProtection="1">
      <alignment horizontal="center" wrapText="1"/>
      <protection locked="0"/>
    </xf>
    <xf numFmtId="49" fontId="52" fillId="16" borderId="43" xfId="0" applyNumberFormat="1" applyFont="1" applyFill="1" applyBorder="1" applyAlignment="1" applyProtection="1">
      <alignment horizontal="center" wrapText="1"/>
      <protection locked="0"/>
    </xf>
    <xf numFmtId="0" fontId="53" fillId="16" borderId="26" xfId="0" applyFont="1" applyFill="1" applyBorder="1" applyAlignment="1" applyProtection="1">
      <alignment horizontal="center" vertical="center"/>
    </xf>
    <xf numFmtId="0" fontId="53" fillId="16" borderId="27" xfId="0" applyFont="1" applyFill="1" applyBorder="1" applyAlignment="1" applyProtection="1">
      <alignment horizontal="center" vertical="center"/>
    </xf>
    <xf numFmtId="0" fontId="53" fillId="16" borderId="0" xfId="0" applyFont="1" applyFill="1" applyBorder="1" applyAlignment="1" applyProtection="1">
      <alignment horizontal="center" vertical="center"/>
    </xf>
    <xf numFmtId="0" fontId="53" fillId="16" borderId="29" xfId="0" applyFont="1" applyFill="1" applyBorder="1" applyAlignment="1" applyProtection="1">
      <alignment horizontal="center" vertical="center"/>
    </xf>
    <xf numFmtId="0" fontId="52" fillId="7" borderId="16" xfId="3" applyFont="1" applyFill="1" applyBorder="1" applyAlignment="1" applyProtection="1">
      <alignment horizontal="center" vertical="center"/>
    </xf>
    <xf numFmtId="0" fontId="53" fillId="16" borderId="30" xfId="3" applyFont="1" applyFill="1" applyBorder="1" applyAlignment="1" applyProtection="1">
      <alignment horizontal="center"/>
      <protection locked="0"/>
    </xf>
    <xf numFmtId="0" fontId="53" fillId="16" borderId="31" xfId="3" applyFont="1" applyFill="1" applyBorder="1" applyAlignment="1" applyProtection="1">
      <alignment horizontal="center"/>
      <protection locked="0"/>
    </xf>
    <xf numFmtId="0" fontId="53" fillId="16" borderId="32" xfId="3" applyFont="1" applyFill="1" applyBorder="1" applyAlignment="1" applyProtection="1">
      <alignment horizontal="center"/>
      <protection locked="0"/>
    </xf>
    <xf numFmtId="0" fontId="24" fillId="0" borderId="0" xfId="0" applyFont="1" applyBorder="1" applyAlignment="1">
      <alignment horizontal="center"/>
    </xf>
    <xf numFmtId="0" fontId="53" fillId="8" borderId="3" xfId="0" applyFont="1" applyFill="1" applyBorder="1" applyAlignment="1">
      <alignment horizontal="center" vertical="center"/>
    </xf>
    <xf numFmtId="0" fontId="53" fillId="8" borderId="4" xfId="0" applyFont="1" applyFill="1" applyBorder="1" applyAlignment="1">
      <alignment horizontal="center" vertical="center"/>
    </xf>
    <xf numFmtId="0" fontId="53" fillId="8" borderId="5" xfId="0" applyFont="1" applyFill="1" applyBorder="1" applyAlignment="1">
      <alignment horizontal="center" vertical="center"/>
    </xf>
    <xf numFmtId="0" fontId="53" fillId="8" borderId="11" xfId="0" applyFont="1" applyFill="1" applyBorder="1" applyAlignment="1">
      <alignment horizontal="center" vertical="center"/>
    </xf>
    <xf numFmtId="0" fontId="53" fillId="8" borderId="7" xfId="0" applyFont="1" applyFill="1" applyBorder="1" applyAlignment="1">
      <alignment horizontal="center" vertical="center"/>
    </xf>
    <xf numFmtId="0" fontId="53" fillId="8" borderId="8" xfId="0" applyFont="1" applyFill="1" applyBorder="1" applyAlignment="1">
      <alignment horizontal="center" vertical="center"/>
    </xf>
    <xf numFmtId="0" fontId="54" fillId="16" borderId="36" xfId="0" applyFont="1" applyFill="1" applyBorder="1" applyAlignment="1">
      <alignment horizontal="center" vertical="center" wrapText="1"/>
    </xf>
    <xf numFmtId="0" fontId="54" fillId="16" borderId="33" xfId="0" applyFont="1" applyFill="1" applyBorder="1" applyAlignment="1">
      <alignment horizontal="center" vertical="center" wrapText="1"/>
    </xf>
    <xf numFmtId="0" fontId="54" fillId="16" borderId="19" xfId="0" applyFont="1" applyFill="1" applyBorder="1" applyAlignment="1">
      <alignment horizontal="center" vertical="center" wrapText="1"/>
    </xf>
    <xf numFmtId="0" fontId="54" fillId="16" borderId="37" xfId="0" applyFont="1" applyFill="1" applyBorder="1" applyAlignment="1">
      <alignment horizontal="center" vertical="center" wrapText="1"/>
    </xf>
    <xf numFmtId="0" fontId="53" fillId="8" borderId="1" xfId="0" applyFont="1" applyFill="1" applyBorder="1" applyAlignment="1">
      <alignment horizontal="center" vertical="center"/>
    </xf>
    <xf numFmtId="0" fontId="53" fillId="8" borderId="2" xfId="0" applyFont="1" applyFill="1" applyBorder="1" applyAlignment="1">
      <alignment horizontal="center" vertical="center"/>
    </xf>
    <xf numFmtId="0" fontId="54" fillId="16" borderId="38" xfId="0" applyFont="1" applyFill="1" applyBorder="1" applyAlignment="1">
      <alignment horizontal="center" vertical="center" wrapText="1"/>
    </xf>
    <xf numFmtId="0" fontId="54" fillId="16" borderId="39" xfId="0" applyFont="1" applyFill="1" applyBorder="1" applyAlignment="1">
      <alignment horizontal="center" vertical="center" wrapText="1"/>
    </xf>
    <xf numFmtId="0" fontId="54" fillId="16" borderId="28" xfId="0" applyFont="1" applyFill="1" applyBorder="1" applyAlignment="1">
      <alignment horizontal="center" vertical="center" wrapText="1"/>
    </xf>
    <xf numFmtId="0" fontId="54" fillId="16" borderId="29" xfId="0" applyFont="1" applyFill="1" applyBorder="1" applyAlignment="1">
      <alignment horizontal="center" vertical="center" wrapText="1"/>
    </xf>
    <xf numFmtId="0" fontId="54" fillId="16" borderId="30" xfId="0" applyFont="1" applyFill="1" applyBorder="1" applyAlignment="1">
      <alignment horizontal="center" vertical="center" wrapText="1"/>
    </xf>
    <xf numFmtId="0" fontId="54" fillId="16" borderId="32" xfId="0" applyFont="1" applyFill="1" applyBorder="1" applyAlignment="1">
      <alignment horizontal="center" vertical="center" wrapText="1"/>
    </xf>
    <xf numFmtId="0" fontId="24" fillId="4" borderId="19" xfId="0" applyFont="1" applyFill="1" applyBorder="1" applyAlignment="1">
      <alignment horizontal="center" vertical="center" wrapText="1"/>
    </xf>
    <xf numFmtId="0" fontId="24" fillId="4" borderId="16" xfId="0" applyFont="1" applyFill="1" applyBorder="1" applyAlignment="1">
      <alignment horizontal="center" vertical="center" wrapText="1"/>
    </xf>
    <xf numFmtId="0" fontId="2" fillId="4" borderId="0" xfId="0" applyFont="1" applyFill="1" applyBorder="1" applyAlignment="1" applyProtection="1">
      <alignment horizontal="left" vertical="top" wrapText="1"/>
    </xf>
    <xf numFmtId="0" fontId="48" fillId="0" borderId="0" xfId="0" applyFont="1" applyAlignment="1">
      <alignment horizontal="left" vertical="top" wrapText="1"/>
    </xf>
    <xf numFmtId="0" fontId="48" fillId="0" borderId="20" xfId="0" applyFont="1" applyFill="1" applyBorder="1" applyAlignment="1">
      <alignment horizontal="left" vertical="top" wrapText="1"/>
    </xf>
    <xf numFmtId="0" fontId="48" fillId="0" borderId="46" xfId="0" applyFont="1" applyFill="1" applyBorder="1" applyAlignment="1">
      <alignment horizontal="left" vertical="top" wrapText="1"/>
    </xf>
    <xf numFmtId="0" fontId="48" fillId="0" borderId="47" xfId="0" applyFont="1" applyFill="1" applyBorder="1" applyAlignment="1">
      <alignment horizontal="left" vertical="top" wrapText="1"/>
    </xf>
    <xf numFmtId="0" fontId="48" fillId="0" borderId="45" xfId="0" applyFont="1" applyFill="1" applyBorder="1" applyAlignment="1">
      <alignment horizontal="center" vertical="top" wrapText="1"/>
    </xf>
    <xf numFmtId="0" fontId="48" fillId="0" borderId="45" xfId="0" applyFont="1" applyFill="1" applyBorder="1" applyAlignment="1">
      <alignment horizontal="left" vertical="top" wrapText="1"/>
    </xf>
    <xf numFmtId="0" fontId="48" fillId="0" borderId="45" xfId="0" applyFont="1" applyBorder="1" applyAlignment="1">
      <alignment horizontal="left" vertical="top" wrapText="1"/>
    </xf>
    <xf numFmtId="0" fontId="58" fillId="16" borderId="22" xfId="0" applyFont="1" applyFill="1" applyBorder="1" applyAlignment="1">
      <alignment horizontal="center" vertical="top" wrapText="1" readingOrder="1"/>
    </xf>
    <xf numFmtId="0" fontId="58" fillId="16" borderId="49" xfId="0" applyFont="1" applyFill="1" applyBorder="1" applyAlignment="1">
      <alignment horizontal="center" vertical="top" wrapText="1" readingOrder="1"/>
    </xf>
    <xf numFmtId="0" fontId="48" fillId="0" borderId="20" xfId="0" applyFont="1" applyFill="1" applyBorder="1" applyAlignment="1">
      <alignment horizontal="center" vertical="top"/>
    </xf>
    <xf numFmtId="0" fontId="48" fillId="0" borderId="46" xfId="0" applyFont="1" applyFill="1" applyBorder="1" applyAlignment="1">
      <alignment horizontal="center" vertical="top"/>
    </xf>
    <xf numFmtId="0" fontId="48" fillId="0" borderId="47" xfId="0" applyFont="1" applyFill="1" applyBorder="1" applyAlignment="1">
      <alignment horizontal="center" vertical="top"/>
    </xf>
    <xf numFmtId="0" fontId="48" fillId="0" borderId="20" xfId="0" applyFont="1" applyBorder="1" applyAlignment="1">
      <alignment horizontal="center" vertical="top"/>
    </xf>
    <xf numFmtId="0" fontId="48" fillId="0" borderId="47" xfId="0" applyFont="1" applyBorder="1" applyAlignment="1">
      <alignment horizontal="center" vertical="top"/>
    </xf>
    <xf numFmtId="0" fontId="58" fillId="8" borderId="11" xfId="3" applyFont="1" applyFill="1" applyBorder="1" applyAlignment="1">
      <alignment horizontal="center"/>
    </xf>
    <xf numFmtId="0" fontId="58" fillId="8" borderId="8" xfId="3" applyFont="1" applyFill="1" applyBorder="1" applyAlignment="1">
      <alignment horizontal="center"/>
    </xf>
    <xf numFmtId="0" fontId="58" fillId="8" borderId="3" xfId="3" applyFont="1" applyFill="1" applyBorder="1" applyAlignment="1">
      <alignment horizontal="center"/>
    </xf>
    <xf numFmtId="0" fontId="58" fillId="8" borderId="5" xfId="3" applyFont="1" applyFill="1" applyBorder="1" applyAlignment="1">
      <alignment horizontal="center"/>
    </xf>
    <xf numFmtId="0" fontId="58" fillId="8" borderId="11" xfId="3" applyFont="1" applyFill="1" applyBorder="1" applyAlignment="1">
      <alignment horizontal="center" wrapText="1"/>
    </xf>
    <xf numFmtId="0" fontId="58" fillId="8" borderId="8" xfId="3" applyFont="1" applyFill="1" applyBorder="1" applyAlignment="1">
      <alignment horizontal="center" wrapText="1"/>
    </xf>
    <xf numFmtId="0" fontId="58" fillId="8" borderId="3" xfId="3" applyFont="1" applyFill="1" applyBorder="1" applyAlignment="1">
      <alignment horizontal="center" wrapText="1"/>
    </xf>
    <xf numFmtId="0" fontId="58" fillId="8" borderId="5" xfId="3" applyFont="1" applyFill="1" applyBorder="1" applyAlignment="1">
      <alignment horizontal="center" wrapText="1"/>
    </xf>
    <xf numFmtId="0" fontId="9" fillId="4" borderId="9" xfId="0" applyFont="1" applyFill="1" applyBorder="1" applyAlignment="1">
      <alignment horizontal="center"/>
    </xf>
    <xf numFmtId="0" fontId="9" fillId="4" borderId="6" xfId="0" applyFont="1" applyFill="1" applyBorder="1" applyAlignment="1">
      <alignment horizontal="center"/>
    </xf>
    <xf numFmtId="0" fontId="9" fillId="4" borderId="10" xfId="0" applyFont="1" applyFill="1" applyBorder="1" applyAlignment="1">
      <alignment horizontal="center"/>
    </xf>
    <xf numFmtId="0" fontId="5" fillId="4" borderId="0" xfId="0" applyFont="1" applyFill="1" applyBorder="1" applyAlignment="1" applyProtection="1">
      <alignment horizontal="center" vertical="top" wrapText="1"/>
    </xf>
    <xf numFmtId="0" fontId="63" fillId="0" borderId="9" xfId="0" applyFont="1" applyBorder="1" applyAlignment="1">
      <alignment horizontal="center"/>
    </xf>
    <xf numFmtId="0" fontId="63" fillId="0" borderId="10" xfId="0" applyFont="1" applyBorder="1" applyAlignment="1">
      <alignment horizontal="center"/>
    </xf>
    <xf numFmtId="0" fontId="63" fillId="0" borderId="6" xfId="0" applyFont="1" applyBorder="1" applyAlignment="1">
      <alignment horizontal="center"/>
    </xf>
    <xf numFmtId="0" fontId="60" fillId="9" borderId="9" xfId="0" applyFont="1" applyFill="1" applyBorder="1" applyAlignment="1">
      <alignment horizontal="center"/>
    </xf>
    <xf numFmtId="0" fontId="60" fillId="9" borderId="6" xfId="0" applyFont="1" applyFill="1" applyBorder="1" applyAlignment="1">
      <alignment horizontal="center"/>
    </xf>
    <xf numFmtId="0" fontId="60" fillId="9" borderId="10" xfId="0" applyFont="1" applyFill="1" applyBorder="1" applyAlignment="1">
      <alignment horizontal="center"/>
    </xf>
    <xf numFmtId="0" fontId="60" fillId="9" borderId="9" xfId="0" applyFont="1" applyFill="1" applyBorder="1" applyAlignment="1">
      <alignment horizontal="center" wrapText="1"/>
    </xf>
    <xf numFmtId="0" fontId="60" fillId="9" borderId="6" xfId="0" applyFont="1" applyFill="1" applyBorder="1" applyAlignment="1">
      <alignment horizontal="center" wrapText="1"/>
    </xf>
    <xf numFmtId="0" fontId="60" fillId="9" borderId="10" xfId="0" applyFont="1" applyFill="1" applyBorder="1" applyAlignment="1">
      <alignment horizontal="center" wrapText="1"/>
    </xf>
    <xf numFmtId="0" fontId="64" fillId="0" borderId="48" xfId="0" applyFont="1" applyBorder="1" applyAlignment="1">
      <alignment horizontal="center" vertical="top"/>
    </xf>
    <xf numFmtId="0" fontId="64" fillId="0" borderId="22" xfId="0" applyFont="1" applyBorder="1" applyAlignment="1">
      <alignment horizontal="center" vertical="top"/>
    </xf>
    <xf numFmtId="0" fontId="65" fillId="16" borderId="11" xfId="0" applyFont="1" applyFill="1" applyBorder="1" applyAlignment="1">
      <alignment horizontal="center" wrapText="1"/>
    </xf>
    <xf numFmtId="0" fontId="65" fillId="16" borderId="7" xfId="0" applyFont="1" applyFill="1" applyBorder="1" applyAlignment="1">
      <alignment horizontal="center" wrapText="1"/>
    </xf>
    <xf numFmtId="0" fontId="65" fillId="16" borderId="8" xfId="0" applyFont="1" applyFill="1" applyBorder="1" applyAlignment="1">
      <alignment horizontal="center" wrapText="1"/>
    </xf>
    <xf numFmtId="0" fontId="65" fillId="16" borderId="1" xfId="0" applyFont="1" applyFill="1" applyBorder="1" applyAlignment="1">
      <alignment horizontal="center"/>
    </xf>
    <xf numFmtId="0" fontId="65" fillId="16" borderId="0" xfId="0" applyFont="1" applyFill="1" applyBorder="1" applyAlignment="1">
      <alignment horizontal="center"/>
    </xf>
    <xf numFmtId="0" fontId="65" fillId="16" borderId="2" xfId="0" applyFont="1" applyFill="1" applyBorder="1" applyAlignment="1">
      <alignment horizontal="center"/>
    </xf>
    <xf numFmtId="0" fontId="65" fillId="16" borderId="3" xfId="0" applyFont="1" applyFill="1" applyBorder="1" applyAlignment="1">
      <alignment horizontal="center"/>
    </xf>
    <xf numFmtId="0" fontId="65" fillId="16" borderId="4" xfId="0" applyFont="1" applyFill="1" applyBorder="1" applyAlignment="1">
      <alignment horizontal="center"/>
    </xf>
    <xf numFmtId="0" fontId="65" fillId="16" borderId="5" xfId="0" applyFont="1" applyFill="1" applyBorder="1" applyAlignment="1">
      <alignment horizontal="center"/>
    </xf>
    <xf numFmtId="0" fontId="67" fillId="16" borderId="9" xfId="0" applyFont="1" applyFill="1" applyBorder="1" applyAlignment="1">
      <alignment horizontal="center" wrapText="1"/>
    </xf>
    <xf numFmtId="0" fontId="67" fillId="16" borderId="10" xfId="0" applyFont="1" applyFill="1" applyBorder="1" applyAlignment="1">
      <alignment horizontal="center" wrapText="1"/>
    </xf>
    <xf numFmtId="0" fontId="65" fillId="16" borderId="17" xfId="0" applyFont="1" applyFill="1" applyBorder="1" applyAlignment="1">
      <alignment horizontal="center"/>
    </xf>
    <xf numFmtId="0" fontId="65" fillId="16" borderId="19" xfId="0" applyFont="1" applyFill="1" applyBorder="1" applyAlignment="1">
      <alignment horizontal="center"/>
    </xf>
    <xf numFmtId="0" fontId="65" fillId="16" borderId="16" xfId="0" applyFont="1" applyFill="1" applyBorder="1" applyAlignment="1">
      <alignment horizontal="center" wrapText="1"/>
    </xf>
    <xf numFmtId="0" fontId="65" fillId="16" borderId="16" xfId="0" applyFont="1" applyFill="1" applyBorder="1" applyAlignment="1">
      <alignment horizontal="center"/>
    </xf>
    <xf numFmtId="0" fontId="60" fillId="17" borderId="9" xfId="0" applyFont="1" applyFill="1" applyBorder="1" applyAlignment="1">
      <alignment horizontal="center" wrapText="1"/>
    </xf>
    <xf numFmtId="0" fontId="60" fillId="17" borderId="6" xfId="0" applyFont="1" applyFill="1" applyBorder="1" applyAlignment="1">
      <alignment horizontal="center" wrapText="1"/>
    </xf>
    <xf numFmtId="0" fontId="65" fillId="16" borderId="28" xfId="0" applyFont="1" applyFill="1" applyBorder="1" applyAlignment="1">
      <alignment horizontal="center" wrapText="1"/>
    </xf>
    <xf numFmtId="0" fontId="65" fillId="16" borderId="0" xfId="0" applyFont="1" applyFill="1" applyBorder="1" applyAlignment="1">
      <alignment horizontal="center" wrapText="1"/>
    </xf>
    <xf numFmtId="0" fontId="65" fillId="16" borderId="28" xfId="0" applyFont="1" applyFill="1" applyBorder="1" applyAlignment="1">
      <alignment horizontal="center"/>
    </xf>
    <xf numFmtId="0" fontId="65" fillId="16" borderId="38" xfId="0" applyFont="1" applyFill="1" applyBorder="1" applyAlignment="1">
      <alignment horizontal="center"/>
    </xf>
    <xf numFmtId="0" fontId="60" fillId="17" borderId="10" xfId="0" applyFont="1" applyFill="1" applyBorder="1" applyAlignment="1">
      <alignment horizontal="center" wrapText="1"/>
    </xf>
    <xf numFmtId="0" fontId="60" fillId="17" borderId="9" xfId="0" applyFont="1" applyFill="1" applyBorder="1" applyAlignment="1">
      <alignment horizontal="center"/>
    </xf>
    <xf numFmtId="0" fontId="60" fillId="17" borderId="6" xfId="0" applyFont="1" applyFill="1" applyBorder="1" applyAlignment="1">
      <alignment horizontal="center"/>
    </xf>
    <xf numFmtId="0" fontId="60" fillId="17" borderId="10" xfId="0" applyFont="1" applyFill="1" applyBorder="1" applyAlignment="1">
      <alignment horizontal="center"/>
    </xf>
    <xf numFmtId="0" fontId="0" fillId="0" borderId="0" xfId="0" applyAlignment="1">
      <alignment horizontal="center"/>
    </xf>
    <xf numFmtId="0" fontId="0" fillId="0" borderId="0" xfId="0" applyFont="1" applyAlignment="1">
      <alignment horizontal="center"/>
    </xf>
    <xf numFmtId="0" fontId="54" fillId="16" borderId="17" xfId="0" applyFont="1" applyFill="1" applyBorder="1" applyAlignment="1">
      <alignment horizontal="center" vertical="center" wrapText="1"/>
    </xf>
  </cellXfs>
  <cellStyles count="8">
    <cellStyle name="=C:\WINNT\SYSTEM32\COMMAND.COM" xfId="1"/>
    <cellStyle name="Millares" xfId="2" builtinId="3"/>
    <cellStyle name="Millares 2" xfId="5"/>
    <cellStyle name="Moneda" xfId="6" builtinId="4"/>
    <cellStyle name="Normal" xfId="0" builtinId="0"/>
    <cellStyle name="Normal 2" xfId="3"/>
    <cellStyle name="Normal 9" xfId="4"/>
    <cellStyle name="Porcentaje" xfId="7" builtinId="5"/>
  </cellStyles>
  <dxfs count="47">
    <dxf>
      <font>
        <color rgb="FFCC0000"/>
      </font>
    </dxf>
    <dxf>
      <font>
        <color rgb="FFCC0000"/>
      </font>
    </dxf>
    <dxf>
      <border>
        <top style="thin">
          <color theme="4" tint="0.79998168889431442"/>
        </top>
        <bottom style="thin">
          <color theme="4" tint="0.79998168889431442"/>
        </bottom>
      </border>
    </dxf>
    <dxf>
      <border>
        <top style="thin">
          <color theme="4" tint="0.79998168889431442"/>
        </top>
        <bottom style="thin">
          <color theme="4" tint="0.79998168889431442"/>
        </bottom>
      </border>
    </dxf>
    <dxf>
      <font>
        <b/>
        <i val="0"/>
      </font>
      <fill>
        <patternFill>
          <fgColor theme="4" tint="0.79998168889431442"/>
          <bgColor theme="3" tint="0.79995117038483843"/>
        </patternFill>
      </fill>
    </dxf>
    <dxf>
      <font>
        <b/>
        <i val="0"/>
      </font>
      <fill>
        <patternFill patternType="solid">
          <fgColor theme="4" tint="0.59996337778862885"/>
          <bgColor theme="4" tint="0.79995117038483843"/>
        </patternFill>
      </fill>
      <border>
        <bottom style="thin">
          <color theme="4"/>
        </bottom>
      </border>
    </dxf>
    <dxf>
      <font>
        <b/>
        <i val="0"/>
        <color theme="0"/>
      </font>
      <fill>
        <patternFill patternType="solid">
          <fgColor theme="4" tint="0.39997558519241921"/>
          <bgColor theme="4" tint="0.39997558519241921"/>
        </patternFill>
      </fill>
      <border>
        <bottom style="thin">
          <color theme="4" tint="0.79998168889431442"/>
        </bottom>
        <horizontal style="thin">
          <color theme="4" tint="0.39997558519241921"/>
        </horizontal>
      </border>
    </dxf>
    <dxf>
      <border>
        <bottom style="thin">
          <color theme="4" tint="0.59999389629810485"/>
        </bottom>
      </border>
    </dxf>
    <dxf>
      <font>
        <b/>
        <i val="0"/>
      </font>
    </dxf>
    <dxf>
      <font>
        <b/>
        <color theme="1"/>
      </font>
      <fill>
        <patternFill patternType="solid">
          <fgColor theme="0" tint="-0.14999847407452621"/>
          <bgColor theme="0" tint="-0.14999847407452621"/>
        </patternFill>
      </fill>
    </dxf>
    <dxf>
      <font>
        <b/>
        <color theme="0"/>
      </font>
      <fill>
        <patternFill patternType="solid">
          <fgColor theme="4" tint="0.39997558519241921"/>
          <bgColor theme="4" tint="0.39997558519241921"/>
        </patternFill>
      </fill>
    </dxf>
    <dxf>
      <font>
        <b/>
        <color theme="0"/>
      </font>
    </dxf>
    <dxf>
      <fill>
        <patternFill>
          <bgColor theme="3" tint="0.79998168889431442"/>
        </patternFill>
      </fill>
    </dxf>
    <dxf>
      <border>
        <left style="thin">
          <color theme="4" tint="-0.249977111117893"/>
        </left>
        <right style="thin">
          <color theme="4" tint="-0.249977111117893"/>
        </right>
      </border>
    </dxf>
    <dxf>
      <border>
        <top style="thin">
          <color theme="4" tint="-0.249977111117893"/>
        </top>
        <bottom style="thin">
          <color theme="4" tint="-0.249977111117893"/>
        </bottom>
        <horizontal style="thin">
          <color theme="4" tint="-0.249977111117893"/>
        </horizontal>
      </border>
    </dxf>
    <dxf>
      <font>
        <strike/>
      </font>
    </dxf>
    <dxf>
      <font>
        <b/>
        <i val="0"/>
      </font>
    </dxf>
    <dxf>
      <font>
        <b/>
        <color theme="1"/>
      </font>
      <border>
        <top style="double">
          <color theme="4" tint="-0.249977111117893"/>
        </top>
      </border>
    </dxf>
    <dxf>
      <font>
        <color theme="0"/>
      </font>
      <fill>
        <patternFill patternType="solid">
          <fgColor theme="4" tint="-0.249977111117893"/>
          <bgColor theme="4" tint="-0.249977111117893"/>
        </patternFill>
      </fill>
      <border>
        <horizontal style="thin">
          <color theme="4" tint="-0.249977111117893"/>
        </horizontal>
      </border>
    </dxf>
    <dxf>
      <font>
        <color theme="1"/>
      </font>
      <fill>
        <patternFill>
          <fgColor theme="8" tint="0.79998168889431442"/>
        </patternFill>
      </fill>
      <border>
        <horizontal style="thin">
          <color theme="4" tint="0.79998168889431442"/>
        </horizontal>
      </border>
    </dxf>
    <dxf>
      <font>
        <b/>
        <i val="0"/>
      </font>
    </dxf>
    <dxf>
      <font>
        <b/>
        <color theme="1"/>
      </font>
    </dxf>
    <dxf>
      <font>
        <b/>
        <color theme="1"/>
      </font>
      <fill>
        <patternFill patternType="solid">
          <fgColor theme="4" tint="0.79998168889431442"/>
          <bgColor theme="4" tint="0.79998168889431442"/>
        </patternFill>
      </fill>
      <border>
        <bottom style="thin">
          <color theme="0"/>
        </bottom>
      </border>
    </dxf>
    <dxf>
      <border>
        <top style="thin">
          <color theme="4" tint="0.79998168889431442"/>
        </top>
      </border>
    </dxf>
    <dxf>
      <border>
        <top style="thin">
          <color theme="4" tint="0.79998168889431442"/>
        </top>
      </border>
    </dxf>
    <dxf>
      <font>
        <b/>
        <i val="0"/>
      </font>
    </dxf>
    <dxf>
      <font>
        <b/>
        <color theme="1"/>
      </font>
    </dxf>
    <dxf>
      <font>
        <b/>
        <color theme="1"/>
      </font>
      <fill>
        <patternFill patternType="solid">
          <fgColor theme="4" tint="0.79998168889431442"/>
          <bgColor theme="4" tint="0.79998168889431442"/>
        </patternFill>
      </fill>
      <border>
        <top style="thin">
          <color theme="4" tint="0.59999389629810485"/>
        </top>
        <bottom style="thin">
          <color theme="4" tint="0.59999389629810485"/>
        </bottom>
      </border>
    </dxf>
    <dxf>
      <border>
        <left style="thin">
          <color theme="4"/>
        </left>
        <right style="thin">
          <color theme="4"/>
        </right>
        <top style="thin">
          <color theme="4"/>
        </top>
        <bottom style="thin">
          <color theme="4"/>
        </bottom>
      </border>
    </dxf>
    <dxf>
      <border>
        <left style="thin">
          <color theme="4" tint="0.59999389629810485"/>
        </left>
        <right style="thin">
          <color theme="4" tint="0.59999389629810485"/>
        </right>
        <top style="thin">
          <color theme="4" tint="0.59999389629810485"/>
        </top>
        <bottom style="thin">
          <color theme="4" tint="0.59999389629810485"/>
        </bottom>
      </border>
    </dxf>
    <dxf>
      <border>
        <right style="thin">
          <color theme="4"/>
        </right>
      </border>
    </dxf>
    <dxf>
      <font>
        <b/>
        <color theme="1"/>
      </font>
      <border>
        <left style="medium">
          <color theme="4"/>
        </left>
        <right style="medium">
          <color theme="4"/>
        </right>
        <top style="medium">
          <color theme="4"/>
        </top>
        <bottom style="medium">
          <color theme="4"/>
        </bottom>
      </border>
    </dxf>
    <dxf>
      <font>
        <b/>
        <color theme="1"/>
      </font>
      <fill>
        <patternFill>
          <bgColor theme="0" tint="-0.14996795556505021"/>
        </patternFill>
      </fill>
      <border>
        <left style="medium">
          <color theme="4"/>
        </left>
        <right style="medium">
          <color theme="4"/>
        </right>
        <top style="medium">
          <color theme="4"/>
        </top>
        <bottom style="medium">
          <color theme="4"/>
        </bottom>
        <horizontal style="thin">
          <color theme="0"/>
        </horizontal>
      </border>
    </dxf>
    <dxf>
      <font>
        <color theme="4" tint="-0.249977111117893"/>
      </font>
      <border>
        <horizontal style="thin">
          <color theme="4" tint="0.79998168889431442"/>
        </horizontal>
      </border>
    </dxf>
    <dxf>
      <border>
        <top style="thin">
          <color theme="0" tint="-0.14999847407452621"/>
        </top>
        <bottom style="thin">
          <color theme="0" tint="-0.14999847407452621"/>
        </bottom>
      </border>
    </dxf>
    <dxf>
      <border>
        <top style="thin">
          <color theme="0" tint="-0.14999847407452621"/>
        </top>
        <bottom style="thin">
          <color theme="0" tint="-0.14999847407452621"/>
        </bottom>
      </border>
    </dxf>
    <dxf>
      <font>
        <color auto="1"/>
      </font>
      <fill>
        <patternFill patternType="solid">
          <fgColor theme="0" tint="-0.14999847407452621"/>
          <bgColor theme="0" tint="-0.14999847407452621"/>
        </patternFill>
      </fill>
      <border>
        <bottom style="thin">
          <color theme="0" tint="-0.14999847407452621"/>
        </bottom>
      </border>
    </dxf>
    <dxf>
      <font>
        <color auto="1"/>
      </font>
      <fill>
        <patternFill patternType="solid">
          <fgColor theme="0" tint="-0.34998626667073579"/>
          <bgColor theme="0" tint="-0.34998626667073579"/>
        </patternFill>
      </fill>
      <border>
        <bottom style="thin">
          <color theme="0" tint="-0.14999847407452621"/>
        </bottom>
        <horizontal style="thin">
          <color theme="0" tint="-0.14999847407452621"/>
        </horizontal>
      </border>
    </dxf>
    <dxf>
      <font>
        <color auto="1"/>
      </font>
      <border>
        <bottom style="thin">
          <color theme="0" tint="-0.14999847407452621"/>
        </bottom>
      </border>
    </dxf>
    <dxf>
      <font>
        <b/>
        <color theme="1"/>
      </font>
      <fill>
        <patternFill patternType="solid">
          <fgColor theme="0" tint="-0.14999847407452621"/>
          <bgColor theme="0" tint="-0.14999847407452621"/>
        </patternFill>
      </fill>
    </dxf>
    <dxf>
      <font>
        <color auto="1"/>
      </font>
      <fill>
        <patternFill patternType="solid">
          <fgColor theme="0" tint="-0.34998626667073579"/>
          <bgColor theme="0" tint="-0.34998626667073579"/>
        </patternFill>
      </fill>
    </dxf>
    <dxf>
      <font>
        <color auto="1"/>
      </font>
    </dxf>
    <dxf>
      <border>
        <left style="thin">
          <color theme="1" tint="0.499984740745262"/>
        </left>
        <right style="thin">
          <color theme="1" tint="0.499984740745262"/>
        </right>
      </border>
    </dxf>
    <dxf>
      <border>
        <top style="thin">
          <color theme="1" tint="0.499984740745262"/>
        </top>
        <bottom style="thin">
          <color theme="1" tint="0.499984740745262"/>
        </bottom>
        <horizontal style="thin">
          <color theme="1" tint="0.499984740745262"/>
        </horizontal>
      </border>
    </dxf>
    <dxf>
      <font>
        <b/>
        <color theme="1"/>
      </font>
      <border>
        <top style="double">
          <color theme="1" tint="0.499984740745262"/>
        </top>
      </border>
    </dxf>
    <dxf>
      <font>
        <color auto="1"/>
      </font>
      <fill>
        <patternFill patternType="none">
          <fgColor indexed="64"/>
          <bgColor auto="1"/>
        </patternFill>
      </fill>
      <border>
        <left style="thin">
          <color theme="1" tint="0.499984740745262"/>
        </left>
        <right style="thin">
          <color theme="1" tint="0.499984740745262"/>
        </right>
        <top style="thin">
          <color theme="1" tint="0.499984740745262"/>
        </top>
        <bottom style="thin">
          <color theme="1" tint="0.499984740745262"/>
        </bottom>
        <vertical style="thin">
          <color theme="1" tint="0.499984740745262"/>
        </vertical>
        <horizontal style="thin">
          <color theme="1" tint="0.499984740745262"/>
        </horizontal>
      </border>
    </dxf>
    <dxf>
      <font>
        <color theme="1"/>
      </font>
      <border>
        <horizontal style="thin">
          <color theme="0" tint="-0.14999847407452621"/>
        </horizontal>
      </border>
    </dxf>
  </dxfs>
  <tableStyles count="3" defaultTableStyle="TableStyleMedium2" defaultPivotStyle="PivotStyleLight16">
    <tableStyle name="Gris-ABS001" table="0" count="13">
      <tableStyleElement type="wholeTable" dxfId="46"/>
      <tableStyleElement type="headerRow" dxfId="45"/>
      <tableStyleElement type="totalRow" dxfId="44"/>
      <tableStyleElement type="firstRowStripe" dxfId="43"/>
      <tableStyleElement type="firstColumnStripe" dxfId="42"/>
      <tableStyleElement type="firstHeaderCell" dxfId="41"/>
      <tableStyleElement type="firstSubtotalRow" dxfId="40"/>
      <tableStyleElement type="secondSubtotalRow" dxfId="39"/>
      <tableStyleElement type="firstColumnSubheading" dxfId="38"/>
      <tableStyleElement type="firstRowSubheading" dxfId="37"/>
      <tableStyleElement type="secondRowSubheading" dxfId="36"/>
      <tableStyleElement type="pageFieldLabels" dxfId="35"/>
      <tableStyleElement type="pageFieldValues" dxfId="34"/>
    </tableStyle>
    <tableStyle name="PivotStyleLight9 2" table="0" count="14">
      <tableStyleElement type="wholeTable" dxfId="33"/>
      <tableStyleElement type="headerRow" dxfId="32"/>
      <tableStyleElement type="totalRow" dxfId="31"/>
      <tableStyleElement type="firstColumn" dxfId="30"/>
      <tableStyleElement type="firstRowStripe" dxfId="29"/>
      <tableStyleElement type="firstColumnStripe" dxfId="28"/>
      <tableStyleElement type="firstSubtotalRow" dxfId="27"/>
      <tableStyleElement type="secondSubtotalRow" dxfId="26"/>
      <tableStyleElement type="thirdSubtotalRow" dxfId="25"/>
      <tableStyleElement type="secondColumnSubheading" dxfId="24"/>
      <tableStyleElement type="thirdColumnSubheading" dxfId="23"/>
      <tableStyleElement type="firstRowSubheading" dxfId="22"/>
      <tableStyleElement type="secondRowSubheading" dxfId="21"/>
      <tableStyleElement type="thirdRowSubheading" dxfId="20"/>
    </tableStyle>
    <tableStyle name="PivotStyleMedium2 2" table="0" count="18">
      <tableStyleElement type="wholeTable" dxfId="19"/>
      <tableStyleElement type="headerRow" dxfId="18"/>
      <tableStyleElement type="totalRow" dxfId="17"/>
      <tableStyleElement type="firstColumn" dxfId="16"/>
      <tableStyleElement type="lastColumn" dxfId="15"/>
      <tableStyleElement type="firstRowStripe" dxfId="14"/>
      <tableStyleElement type="firstColumnStripe" dxfId="13"/>
      <tableStyleElement type="secondColumnStripe" dxfId="12"/>
      <tableStyleElement type="firstHeaderCell" dxfId="11"/>
      <tableStyleElement type="firstSubtotalRow" dxfId="10"/>
      <tableStyleElement type="secondSubtotalRow" dxfId="9"/>
      <tableStyleElement type="thirdSubtotalRow" dxfId="8"/>
      <tableStyleElement type="firstColumnSubheading" dxfId="7"/>
      <tableStyleElement type="firstRowSubheading" dxfId="6"/>
      <tableStyleElement type="secondRowSubheading" dxfId="5"/>
      <tableStyleElement type="thirdRowSubheading" dxfId="4"/>
      <tableStyleElement type="pageFieldLabels" dxfId="3"/>
      <tableStyleElement type="pageFieldValues" dxfId="2"/>
    </tableStyle>
  </tableStyles>
  <colors>
    <mruColors>
      <color rgb="FF66FFCC"/>
      <color rgb="FF66FFFF"/>
      <color rgb="FFFFFFCC"/>
      <color rgb="FF009900"/>
      <color rgb="FF33CC33"/>
      <color rgb="FFCCFFCC"/>
      <color rgb="FFFFCC00"/>
      <color rgb="FFFFCC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514350</xdr:colOff>
      <xdr:row>8</xdr:row>
      <xdr:rowOff>102685</xdr:rowOff>
    </xdr:from>
    <xdr:ext cx="5200650" cy="968983"/>
    <xdr:sp macro="" textlink="">
      <xdr:nvSpPr>
        <xdr:cNvPr id="2" name="1 Rectángulo"/>
        <xdr:cNvSpPr/>
      </xdr:nvSpPr>
      <xdr:spPr>
        <a:xfrm>
          <a:off x="514350" y="1560010"/>
          <a:ext cx="5200650" cy="968983"/>
        </a:xfrm>
        <a:prstGeom prst="rect">
          <a:avLst/>
        </a:prstGeom>
        <a:noFill/>
      </xdr:spPr>
      <xdr:txBody>
        <a:bodyPr wrap="square" lIns="91440" tIns="45720" rIns="91440" bIns="45720">
          <a:spAutoFit/>
        </a:bodyPr>
        <a:lstStyle/>
        <a:p>
          <a:pPr algn="ctr"/>
          <a:r>
            <a:rPr lang="es-ES" sz="2800" b="1" cap="none" spc="0">
              <a:ln w="17780" cmpd="sng">
                <a:solidFill>
                  <a:srgbClr val="FFFFFF"/>
                </a:solidFill>
                <a:prstDash val="solid"/>
                <a:miter lim="800000"/>
              </a:ln>
              <a:gradFill rotWithShape="1">
                <a:gsLst>
                  <a:gs pos="0">
                    <a:srgbClr val="000000">
                      <a:tint val="92000"/>
                      <a:shade val="100000"/>
                      <a:satMod val="150000"/>
                    </a:srgbClr>
                  </a:gs>
                  <a:gs pos="49000">
                    <a:srgbClr val="000000">
                      <a:tint val="89000"/>
                      <a:shade val="90000"/>
                      <a:satMod val="150000"/>
                    </a:srgbClr>
                  </a:gs>
                  <a:gs pos="50000">
                    <a:srgbClr val="000000">
                      <a:tint val="100000"/>
                      <a:shade val="75000"/>
                      <a:satMod val="150000"/>
                    </a:srgbClr>
                  </a:gs>
                  <a:gs pos="95000">
                    <a:srgbClr val="000000">
                      <a:shade val="47000"/>
                      <a:satMod val="150000"/>
                    </a:srgbClr>
                  </a:gs>
                  <a:gs pos="100000">
                    <a:srgbClr val="000000">
                      <a:shade val="39000"/>
                      <a:satMod val="150000"/>
                    </a:srgbClr>
                  </a:gs>
                </a:gsLst>
                <a:lin ang="5400000"/>
              </a:gradFill>
              <a:effectLst>
                <a:outerShdw blurRad="50800" algn="tl" rotWithShape="0">
                  <a:srgbClr val="000000"/>
                </a:outerShdw>
              </a:effectLst>
            </a:rPr>
            <a:t>NO</a:t>
          </a:r>
          <a:r>
            <a:rPr lang="es-ES" sz="2800" b="1" cap="none" spc="0" baseline="0">
              <a:ln w="17780" cmpd="sng">
                <a:solidFill>
                  <a:srgbClr val="FFFFFF"/>
                </a:solidFill>
                <a:prstDash val="solid"/>
                <a:miter lim="800000"/>
              </a:ln>
              <a:gradFill rotWithShape="1">
                <a:gsLst>
                  <a:gs pos="0">
                    <a:srgbClr val="000000">
                      <a:tint val="92000"/>
                      <a:shade val="100000"/>
                      <a:satMod val="150000"/>
                    </a:srgbClr>
                  </a:gs>
                  <a:gs pos="49000">
                    <a:srgbClr val="000000">
                      <a:tint val="89000"/>
                      <a:shade val="90000"/>
                      <a:satMod val="150000"/>
                    </a:srgbClr>
                  </a:gs>
                  <a:gs pos="50000">
                    <a:srgbClr val="000000">
                      <a:tint val="100000"/>
                      <a:shade val="75000"/>
                      <a:satMod val="150000"/>
                    </a:srgbClr>
                  </a:gs>
                  <a:gs pos="95000">
                    <a:srgbClr val="000000">
                      <a:shade val="47000"/>
                      <a:satMod val="150000"/>
                    </a:srgbClr>
                  </a:gs>
                  <a:gs pos="100000">
                    <a:srgbClr val="000000">
                      <a:shade val="39000"/>
                      <a:satMod val="150000"/>
                    </a:srgbClr>
                  </a:gs>
                </a:gsLst>
                <a:lin ang="5400000"/>
              </a:gradFill>
              <a:effectLst>
                <a:outerShdw blurRad="50800" algn="tl" rotWithShape="0">
                  <a:srgbClr val="000000"/>
                </a:outerShdw>
              </a:effectLst>
            </a:rPr>
            <a:t> SE REALIZARON </a:t>
          </a:r>
        </a:p>
        <a:p>
          <a:pPr algn="ctr"/>
          <a:r>
            <a:rPr lang="es-ES" sz="2800" b="1" cap="none" spc="0" baseline="0">
              <a:ln w="17780" cmpd="sng">
                <a:solidFill>
                  <a:srgbClr val="FFFFFF"/>
                </a:solidFill>
                <a:prstDash val="solid"/>
                <a:miter lim="800000"/>
              </a:ln>
              <a:gradFill rotWithShape="1">
                <a:gsLst>
                  <a:gs pos="0">
                    <a:srgbClr val="000000">
                      <a:tint val="92000"/>
                      <a:shade val="100000"/>
                      <a:satMod val="150000"/>
                    </a:srgbClr>
                  </a:gs>
                  <a:gs pos="49000">
                    <a:srgbClr val="000000">
                      <a:tint val="89000"/>
                      <a:shade val="90000"/>
                      <a:satMod val="150000"/>
                    </a:srgbClr>
                  </a:gs>
                  <a:gs pos="50000">
                    <a:srgbClr val="000000">
                      <a:tint val="100000"/>
                      <a:shade val="75000"/>
                      <a:satMod val="150000"/>
                    </a:srgbClr>
                  </a:gs>
                  <a:gs pos="95000">
                    <a:srgbClr val="000000">
                      <a:shade val="47000"/>
                      <a:satMod val="150000"/>
                    </a:srgbClr>
                  </a:gs>
                  <a:gs pos="100000">
                    <a:srgbClr val="000000">
                      <a:shade val="39000"/>
                      <a:satMod val="150000"/>
                    </a:srgbClr>
                  </a:gs>
                </a:gsLst>
                <a:lin ang="5400000"/>
              </a:gradFill>
              <a:effectLst>
                <a:outerShdw blurRad="50800" algn="tl" rotWithShape="0">
                  <a:srgbClr val="000000"/>
                </a:outerShdw>
              </a:effectLst>
            </a:rPr>
            <a:t>OPERACIONES DE ESTE TIPO</a:t>
          </a:r>
          <a:endParaRPr lang="es-ES" sz="2800" b="1" cap="none" spc="0">
            <a:ln w="17780" cmpd="sng">
              <a:solidFill>
                <a:srgbClr val="FFFFFF"/>
              </a:solidFill>
              <a:prstDash val="solid"/>
              <a:miter lim="800000"/>
            </a:ln>
            <a:gradFill rotWithShape="1">
              <a:gsLst>
                <a:gs pos="0">
                  <a:srgbClr val="000000">
                    <a:tint val="92000"/>
                    <a:shade val="100000"/>
                    <a:satMod val="150000"/>
                  </a:srgbClr>
                </a:gs>
                <a:gs pos="49000">
                  <a:srgbClr val="000000">
                    <a:tint val="89000"/>
                    <a:shade val="90000"/>
                    <a:satMod val="150000"/>
                  </a:srgbClr>
                </a:gs>
                <a:gs pos="50000">
                  <a:srgbClr val="000000">
                    <a:tint val="100000"/>
                    <a:shade val="75000"/>
                    <a:satMod val="150000"/>
                  </a:srgbClr>
                </a:gs>
                <a:gs pos="95000">
                  <a:srgbClr val="000000">
                    <a:shade val="47000"/>
                    <a:satMod val="150000"/>
                  </a:srgbClr>
                </a:gs>
                <a:gs pos="100000">
                  <a:srgbClr val="000000">
                    <a:shade val="39000"/>
                    <a:satMod val="150000"/>
                  </a:srgbClr>
                </a:gs>
              </a:gsLst>
              <a:lin ang="5400000"/>
            </a:gradFill>
            <a:effectLst>
              <a:outerShdw blurRad="50800" algn="tl" rotWithShape="0">
                <a:srgbClr val="000000"/>
              </a:outerShdw>
            </a:effectLst>
          </a:endParaRP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0</xdr:col>
      <xdr:colOff>352425</xdr:colOff>
      <xdr:row>7</xdr:row>
      <xdr:rowOff>57150</xdr:rowOff>
    </xdr:from>
    <xdr:ext cx="4829175" cy="968983"/>
    <xdr:sp macro="" textlink="">
      <xdr:nvSpPr>
        <xdr:cNvPr id="3" name="2 Rectángulo"/>
        <xdr:cNvSpPr/>
      </xdr:nvSpPr>
      <xdr:spPr>
        <a:xfrm>
          <a:off x="352425" y="1143000"/>
          <a:ext cx="4829175" cy="968983"/>
        </a:xfrm>
        <a:prstGeom prst="rect">
          <a:avLst/>
        </a:prstGeom>
        <a:noFill/>
      </xdr:spPr>
      <xdr:txBody>
        <a:bodyPr wrap="square" lIns="91440" tIns="45720" rIns="91440" bIns="45720">
          <a:spAutoFit/>
        </a:bodyPr>
        <a:lstStyle/>
        <a:p>
          <a:pPr algn="ctr"/>
          <a:r>
            <a:rPr lang="es-ES" sz="2800" b="1" cap="none" spc="0">
              <a:ln w="17780" cmpd="sng">
                <a:solidFill>
                  <a:srgbClr val="FFFFFF"/>
                </a:solidFill>
                <a:prstDash val="solid"/>
                <a:miter lim="800000"/>
              </a:ln>
              <a:gradFill rotWithShape="1">
                <a:gsLst>
                  <a:gs pos="0">
                    <a:srgbClr val="000000">
                      <a:tint val="92000"/>
                      <a:shade val="100000"/>
                      <a:satMod val="150000"/>
                    </a:srgbClr>
                  </a:gs>
                  <a:gs pos="49000">
                    <a:srgbClr val="000000">
                      <a:tint val="89000"/>
                      <a:shade val="90000"/>
                      <a:satMod val="150000"/>
                    </a:srgbClr>
                  </a:gs>
                  <a:gs pos="50000">
                    <a:srgbClr val="000000">
                      <a:tint val="100000"/>
                      <a:shade val="75000"/>
                      <a:satMod val="150000"/>
                    </a:srgbClr>
                  </a:gs>
                  <a:gs pos="95000">
                    <a:srgbClr val="000000">
                      <a:shade val="47000"/>
                      <a:satMod val="150000"/>
                    </a:srgbClr>
                  </a:gs>
                  <a:gs pos="100000">
                    <a:srgbClr val="000000">
                      <a:shade val="39000"/>
                      <a:satMod val="150000"/>
                    </a:srgbClr>
                  </a:gs>
                </a:gsLst>
                <a:lin ang="5400000"/>
              </a:gradFill>
              <a:effectLst>
                <a:outerShdw blurRad="50800" algn="tl" rotWithShape="0">
                  <a:srgbClr val="000000"/>
                </a:outerShdw>
              </a:effectLst>
            </a:rPr>
            <a:t>NO</a:t>
          </a:r>
          <a:r>
            <a:rPr lang="es-ES" sz="2800" b="1" cap="none" spc="0" baseline="0">
              <a:ln w="17780" cmpd="sng">
                <a:solidFill>
                  <a:srgbClr val="FFFFFF"/>
                </a:solidFill>
                <a:prstDash val="solid"/>
                <a:miter lim="800000"/>
              </a:ln>
              <a:gradFill rotWithShape="1">
                <a:gsLst>
                  <a:gs pos="0">
                    <a:srgbClr val="000000">
                      <a:tint val="92000"/>
                      <a:shade val="100000"/>
                      <a:satMod val="150000"/>
                    </a:srgbClr>
                  </a:gs>
                  <a:gs pos="49000">
                    <a:srgbClr val="000000">
                      <a:tint val="89000"/>
                      <a:shade val="90000"/>
                      <a:satMod val="150000"/>
                    </a:srgbClr>
                  </a:gs>
                  <a:gs pos="50000">
                    <a:srgbClr val="000000">
                      <a:tint val="100000"/>
                      <a:shade val="75000"/>
                      <a:satMod val="150000"/>
                    </a:srgbClr>
                  </a:gs>
                  <a:gs pos="95000">
                    <a:srgbClr val="000000">
                      <a:shade val="47000"/>
                      <a:satMod val="150000"/>
                    </a:srgbClr>
                  </a:gs>
                  <a:gs pos="100000">
                    <a:srgbClr val="000000">
                      <a:shade val="39000"/>
                      <a:satMod val="150000"/>
                    </a:srgbClr>
                  </a:gs>
                </a:gsLst>
                <a:lin ang="5400000"/>
              </a:gradFill>
              <a:effectLst>
                <a:outerShdw blurRad="50800" algn="tl" rotWithShape="0">
                  <a:srgbClr val="000000"/>
                </a:outerShdw>
              </a:effectLst>
            </a:rPr>
            <a:t> SE REALIZARON </a:t>
          </a:r>
        </a:p>
        <a:p>
          <a:pPr algn="ctr"/>
          <a:r>
            <a:rPr lang="es-ES" sz="2800" b="1" cap="none" spc="0" baseline="0">
              <a:ln w="17780" cmpd="sng">
                <a:solidFill>
                  <a:srgbClr val="FFFFFF"/>
                </a:solidFill>
                <a:prstDash val="solid"/>
                <a:miter lim="800000"/>
              </a:ln>
              <a:gradFill rotWithShape="1">
                <a:gsLst>
                  <a:gs pos="0">
                    <a:srgbClr val="000000">
                      <a:tint val="92000"/>
                      <a:shade val="100000"/>
                      <a:satMod val="150000"/>
                    </a:srgbClr>
                  </a:gs>
                  <a:gs pos="49000">
                    <a:srgbClr val="000000">
                      <a:tint val="89000"/>
                      <a:shade val="90000"/>
                      <a:satMod val="150000"/>
                    </a:srgbClr>
                  </a:gs>
                  <a:gs pos="50000">
                    <a:srgbClr val="000000">
                      <a:tint val="100000"/>
                      <a:shade val="75000"/>
                      <a:satMod val="150000"/>
                    </a:srgbClr>
                  </a:gs>
                  <a:gs pos="95000">
                    <a:srgbClr val="000000">
                      <a:shade val="47000"/>
                      <a:satMod val="150000"/>
                    </a:srgbClr>
                  </a:gs>
                  <a:gs pos="100000">
                    <a:srgbClr val="000000">
                      <a:shade val="39000"/>
                      <a:satMod val="150000"/>
                    </a:srgbClr>
                  </a:gs>
                </a:gsLst>
                <a:lin ang="5400000"/>
              </a:gradFill>
              <a:effectLst>
                <a:outerShdw blurRad="50800" algn="tl" rotWithShape="0">
                  <a:srgbClr val="000000"/>
                </a:outerShdw>
              </a:effectLst>
            </a:rPr>
            <a:t>OPERACIONES DE ESTE TIPO</a:t>
          </a:r>
          <a:endParaRPr lang="es-ES" sz="2800" b="1" cap="none" spc="0">
            <a:ln w="17780" cmpd="sng">
              <a:solidFill>
                <a:srgbClr val="FFFFFF"/>
              </a:solidFill>
              <a:prstDash val="solid"/>
              <a:miter lim="800000"/>
            </a:ln>
            <a:gradFill rotWithShape="1">
              <a:gsLst>
                <a:gs pos="0">
                  <a:srgbClr val="000000">
                    <a:tint val="92000"/>
                    <a:shade val="100000"/>
                    <a:satMod val="150000"/>
                  </a:srgbClr>
                </a:gs>
                <a:gs pos="49000">
                  <a:srgbClr val="000000">
                    <a:tint val="89000"/>
                    <a:shade val="90000"/>
                    <a:satMod val="150000"/>
                  </a:srgbClr>
                </a:gs>
                <a:gs pos="50000">
                  <a:srgbClr val="000000">
                    <a:tint val="100000"/>
                    <a:shade val="75000"/>
                    <a:satMod val="150000"/>
                  </a:srgbClr>
                </a:gs>
                <a:gs pos="95000">
                  <a:srgbClr val="000000">
                    <a:shade val="47000"/>
                    <a:satMod val="150000"/>
                  </a:srgbClr>
                </a:gs>
                <a:gs pos="100000">
                  <a:srgbClr val="000000">
                    <a:shade val="39000"/>
                    <a:satMod val="150000"/>
                  </a:srgbClr>
                </a:gs>
              </a:gsLst>
              <a:lin ang="5400000"/>
            </a:gradFill>
            <a:effectLst>
              <a:outerShdw blurRad="50800" algn="tl" rotWithShape="0">
                <a:srgbClr val="000000"/>
              </a:outerShdw>
            </a:effectLst>
          </a:endParaRP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xdr:col>
      <xdr:colOff>0</xdr:colOff>
      <xdr:row>10</xdr:row>
      <xdr:rowOff>0</xdr:rowOff>
    </xdr:from>
    <xdr:ext cx="4829175" cy="968983"/>
    <xdr:sp macro="" textlink="">
      <xdr:nvSpPr>
        <xdr:cNvPr id="4" name="3 Rectángulo"/>
        <xdr:cNvSpPr/>
      </xdr:nvSpPr>
      <xdr:spPr>
        <a:xfrm>
          <a:off x="76200" y="2000250"/>
          <a:ext cx="4829175" cy="968983"/>
        </a:xfrm>
        <a:prstGeom prst="rect">
          <a:avLst/>
        </a:prstGeom>
        <a:noFill/>
      </xdr:spPr>
      <xdr:txBody>
        <a:bodyPr wrap="square" lIns="91440" tIns="45720" rIns="91440" bIns="45720">
          <a:spAutoFit/>
        </a:bodyPr>
        <a:lstStyle/>
        <a:p>
          <a:pPr algn="ctr"/>
          <a:r>
            <a:rPr lang="es-ES" sz="2800" b="1" cap="none" spc="0">
              <a:ln w="17780" cmpd="sng">
                <a:solidFill>
                  <a:srgbClr val="FFFFFF"/>
                </a:solidFill>
                <a:prstDash val="solid"/>
                <a:miter lim="800000"/>
              </a:ln>
              <a:gradFill rotWithShape="1">
                <a:gsLst>
                  <a:gs pos="0">
                    <a:srgbClr val="000000">
                      <a:tint val="92000"/>
                      <a:shade val="100000"/>
                      <a:satMod val="150000"/>
                    </a:srgbClr>
                  </a:gs>
                  <a:gs pos="49000">
                    <a:srgbClr val="000000">
                      <a:tint val="89000"/>
                      <a:shade val="90000"/>
                      <a:satMod val="150000"/>
                    </a:srgbClr>
                  </a:gs>
                  <a:gs pos="50000">
                    <a:srgbClr val="000000">
                      <a:tint val="100000"/>
                      <a:shade val="75000"/>
                      <a:satMod val="150000"/>
                    </a:srgbClr>
                  </a:gs>
                  <a:gs pos="95000">
                    <a:srgbClr val="000000">
                      <a:shade val="47000"/>
                      <a:satMod val="150000"/>
                    </a:srgbClr>
                  </a:gs>
                  <a:gs pos="100000">
                    <a:srgbClr val="000000">
                      <a:shade val="39000"/>
                      <a:satMod val="150000"/>
                    </a:srgbClr>
                  </a:gs>
                </a:gsLst>
                <a:lin ang="5400000"/>
              </a:gradFill>
              <a:effectLst>
                <a:outerShdw blurRad="50800" algn="tl" rotWithShape="0">
                  <a:srgbClr val="000000"/>
                </a:outerShdw>
              </a:effectLst>
            </a:rPr>
            <a:t>NO</a:t>
          </a:r>
          <a:r>
            <a:rPr lang="es-ES" sz="2800" b="1" cap="none" spc="0" baseline="0">
              <a:ln w="17780" cmpd="sng">
                <a:solidFill>
                  <a:srgbClr val="FFFFFF"/>
                </a:solidFill>
                <a:prstDash val="solid"/>
                <a:miter lim="800000"/>
              </a:ln>
              <a:gradFill rotWithShape="1">
                <a:gsLst>
                  <a:gs pos="0">
                    <a:srgbClr val="000000">
                      <a:tint val="92000"/>
                      <a:shade val="100000"/>
                      <a:satMod val="150000"/>
                    </a:srgbClr>
                  </a:gs>
                  <a:gs pos="49000">
                    <a:srgbClr val="000000">
                      <a:tint val="89000"/>
                      <a:shade val="90000"/>
                      <a:satMod val="150000"/>
                    </a:srgbClr>
                  </a:gs>
                  <a:gs pos="50000">
                    <a:srgbClr val="000000">
                      <a:tint val="100000"/>
                      <a:shade val="75000"/>
                      <a:satMod val="150000"/>
                    </a:srgbClr>
                  </a:gs>
                  <a:gs pos="95000">
                    <a:srgbClr val="000000">
                      <a:shade val="47000"/>
                      <a:satMod val="150000"/>
                    </a:srgbClr>
                  </a:gs>
                  <a:gs pos="100000">
                    <a:srgbClr val="000000">
                      <a:shade val="39000"/>
                      <a:satMod val="150000"/>
                    </a:srgbClr>
                  </a:gs>
                </a:gsLst>
                <a:lin ang="5400000"/>
              </a:gradFill>
              <a:effectLst>
                <a:outerShdw blurRad="50800" algn="tl" rotWithShape="0">
                  <a:srgbClr val="000000"/>
                </a:outerShdw>
              </a:effectLst>
            </a:rPr>
            <a:t> SE REALIZARON </a:t>
          </a:r>
        </a:p>
        <a:p>
          <a:pPr algn="ctr"/>
          <a:r>
            <a:rPr lang="es-ES" sz="2800" b="1" cap="none" spc="0" baseline="0">
              <a:ln w="17780" cmpd="sng">
                <a:solidFill>
                  <a:srgbClr val="FFFFFF"/>
                </a:solidFill>
                <a:prstDash val="solid"/>
                <a:miter lim="800000"/>
              </a:ln>
              <a:gradFill rotWithShape="1">
                <a:gsLst>
                  <a:gs pos="0">
                    <a:srgbClr val="000000">
                      <a:tint val="92000"/>
                      <a:shade val="100000"/>
                      <a:satMod val="150000"/>
                    </a:srgbClr>
                  </a:gs>
                  <a:gs pos="49000">
                    <a:srgbClr val="000000">
                      <a:tint val="89000"/>
                      <a:shade val="90000"/>
                      <a:satMod val="150000"/>
                    </a:srgbClr>
                  </a:gs>
                  <a:gs pos="50000">
                    <a:srgbClr val="000000">
                      <a:tint val="100000"/>
                      <a:shade val="75000"/>
                      <a:satMod val="150000"/>
                    </a:srgbClr>
                  </a:gs>
                  <a:gs pos="95000">
                    <a:srgbClr val="000000">
                      <a:shade val="47000"/>
                      <a:satMod val="150000"/>
                    </a:srgbClr>
                  </a:gs>
                  <a:gs pos="100000">
                    <a:srgbClr val="000000">
                      <a:shade val="39000"/>
                      <a:satMod val="150000"/>
                    </a:srgbClr>
                  </a:gs>
                </a:gsLst>
                <a:lin ang="5400000"/>
              </a:gradFill>
              <a:effectLst>
                <a:outerShdw blurRad="50800" algn="tl" rotWithShape="0">
                  <a:srgbClr val="000000"/>
                </a:outerShdw>
              </a:effectLst>
            </a:rPr>
            <a:t>OPERACIONES DE ESTE TIPO</a:t>
          </a:r>
          <a:endParaRPr lang="es-ES" sz="2800" b="1" cap="none" spc="0">
            <a:ln w="17780" cmpd="sng">
              <a:solidFill>
                <a:srgbClr val="FFFFFF"/>
              </a:solidFill>
              <a:prstDash val="solid"/>
              <a:miter lim="800000"/>
            </a:ln>
            <a:gradFill rotWithShape="1">
              <a:gsLst>
                <a:gs pos="0">
                  <a:srgbClr val="000000">
                    <a:tint val="92000"/>
                    <a:shade val="100000"/>
                    <a:satMod val="150000"/>
                  </a:srgbClr>
                </a:gs>
                <a:gs pos="49000">
                  <a:srgbClr val="000000">
                    <a:tint val="89000"/>
                    <a:shade val="90000"/>
                    <a:satMod val="150000"/>
                  </a:srgbClr>
                </a:gs>
                <a:gs pos="50000">
                  <a:srgbClr val="000000">
                    <a:tint val="100000"/>
                    <a:shade val="75000"/>
                    <a:satMod val="150000"/>
                  </a:srgbClr>
                </a:gs>
                <a:gs pos="95000">
                  <a:srgbClr val="000000">
                    <a:shade val="47000"/>
                    <a:satMod val="150000"/>
                  </a:srgbClr>
                </a:gs>
                <a:gs pos="100000">
                  <a:srgbClr val="000000">
                    <a:shade val="39000"/>
                    <a:satMod val="150000"/>
                  </a:srgbClr>
                </a:gs>
              </a:gsLst>
              <a:lin ang="5400000"/>
            </a:gradFill>
            <a:effectLst>
              <a:outerShdw blurRad="50800" algn="tl" rotWithShape="0">
                <a:srgbClr val="000000"/>
              </a:outerShdw>
            </a:effectLst>
          </a:endParaRP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4</xdr:col>
      <xdr:colOff>447675</xdr:colOff>
      <xdr:row>6</xdr:row>
      <xdr:rowOff>114300</xdr:rowOff>
    </xdr:from>
    <xdr:ext cx="2273315" cy="655885"/>
    <xdr:sp macro="" textlink="">
      <xdr:nvSpPr>
        <xdr:cNvPr id="2" name="1 Rectángulo"/>
        <xdr:cNvSpPr/>
      </xdr:nvSpPr>
      <xdr:spPr>
        <a:xfrm>
          <a:off x="7715250" y="1714500"/>
          <a:ext cx="2273315" cy="655885"/>
        </a:xfrm>
        <a:prstGeom prst="rect">
          <a:avLst/>
        </a:prstGeom>
        <a:noFill/>
      </xdr:spPr>
      <xdr:txBody>
        <a:bodyPr wrap="none" lIns="91440" tIns="45720" rIns="91440" bIns="45720">
          <a:spAutoFit/>
        </a:bodyPr>
        <a:lstStyle/>
        <a:p>
          <a:pPr algn="ctr"/>
          <a:r>
            <a:rPr lang="es-ES" sz="3600" b="1" cap="none" spc="0">
              <a:ln w="17780" cmpd="sng">
                <a:solidFill>
                  <a:srgbClr val="FFFFFF"/>
                </a:solidFill>
                <a:prstDash val="solid"/>
                <a:miter lim="800000"/>
              </a:ln>
              <a:gradFill rotWithShape="1">
                <a:gsLst>
                  <a:gs pos="0">
                    <a:srgbClr val="000000">
                      <a:tint val="92000"/>
                      <a:shade val="100000"/>
                      <a:satMod val="150000"/>
                    </a:srgbClr>
                  </a:gs>
                  <a:gs pos="49000">
                    <a:srgbClr val="000000">
                      <a:tint val="89000"/>
                      <a:shade val="90000"/>
                      <a:satMod val="150000"/>
                    </a:srgbClr>
                  </a:gs>
                  <a:gs pos="50000">
                    <a:srgbClr val="000000">
                      <a:tint val="100000"/>
                      <a:shade val="75000"/>
                      <a:satMod val="150000"/>
                    </a:srgbClr>
                  </a:gs>
                  <a:gs pos="95000">
                    <a:srgbClr val="000000">
                      <a:shade val="47000"/>
                      <a:satMod val="150000"/>
                    </a:srgbClr>
                  </a:gs>
                  <a:gs pos="100000">
                    <a:srgbClr val="000000">
                      <a:shade val="39000"/>
                      <a:satMod val="150000"/>
                    </a:srgbClr>
                  </a:gs>
                </a:gsLst>
                <a:lin ang="5400000"/>
              </a:gradFill>
              <a:effectLst>
                <a:outerShdw blurRad="50800" algn="tl" rotWithShape="0">
                  <a:srgbClr val="000000"/>
                </a:outerShdw>
              </a:effectLst>
            </a:rPr>
            <a:t>NO</a:t>
          </a:r>
          <a:r>
            <a:rPr lang="es-ES" sz="3600" b="1" cap="none" spc="0" baseline="0">
              <a:ln w="17780" cmpd="sng">
                <a:solidFill>
                  <a:srgbClr val="FFFFFF"/>
                </a:solidFill>
                <a:prstDash val="solid"/>
                <a:miter lim="800000"/>
              </a:ln>
              <a:gradFill rotWithShape="1">
                <a:gsLst>
                  <a:gs pos="0">
                    <a:srgbClr val="000000">
                      <a:tint val="92000"/>
                      <a:shade val="100000"/>
                      <a:satMod val="150000"/>
                    </a:srgbClr>
                  </a:gs>
                  <a:gs pos="49000">
                    <a:srgbClr val="000000">
                      <a:tint val="89000"/>
                      <a:shade val="90000"/>
                      <a:satMod val="150000"/>
                    </a:srgbClr>
                  </a:gs>
                  <a:gs pos="50000">
                    <a:srgbClr val="000000">
                      <a:tint val="100000"/>
                      <a:shade val="75000"/>
                      <a:satMod val="150000"/>
                    </a:srgbClr>
                  </a:gs>
                  <a:gs pos="95000">
                    <a:srgbClr val="000000">
                      <a:shade val="47000"/>
                      <a:satMod val="150000"/>
                    </a:srgbClr>
                  </a:gs>
                  <a:gs pos="100000">
                    <a:srgbClr val="000000">
                      <a:shade val="39000"/>
                      <a:satMod val="150000"/>
                    </a:srgbClr>
                  </a:gs>
                </a:gsLst>
                <a:lin ang="5400000"/>
              </a:gradFill>
              <a:effectLst>
                <a:outerShdw blurRad="50800" algn="tl" rotWithShape="0">
                  <a:srgbClr val="000000"/>
                </a:outerShdw>
              </a:effectLst>
            </a:rPr>
            <a:t> APLICA</a:t>
          </a:r>
          <a:endParaRPr lang="es-ES" sz="3600" b="1" cap="none" spc="0">
            <a:ln w="17780" cmpd="sng">
              <a:solidFill>
                <a:srgbClr val="FFFFFF"/>
              </a:solidFill>
              <a:prstDash val="solid"/>
              <a:miter lim="800000"/>
            </a:ln>
            <a:gradFill rotWithShape="1">
              <a:gsLst>
                <a:gs pos="0">
                  <a:srgbClr val="000000">
                    <a:tint val="92000"/>
                    <a:shade val="100000"/>
                    <a:satMod val="150000"/>
                  </a:srgbClr>
                </a:gs>
                <a:gs pos="49000">
                  <a:srgbClr val="000000">
                    <a:tint val="89000"/>
                    <a:shade val="90000"/>
                    <a:satMod val="150000"/>
                  </a:srgbClr>
                </a:gs>
                <a:gs pos="50000">
                  <a:srgbClr val="000000">
                    <a:tint val="100000"/>
                    <a:shade val="75000"/>
                    <a:satMod val="150000"/>
                  </a:srgbClr>
                </a:gs>
                <a:gs pos="95000">
                  <a:srgbClr val="000000">
                    <a:shade val="47000"/>
                    <a:satMod val="150000"/>
                  </a:srgbClr>
                </a:gs>
                <a:gs pos="100000">
                  <a:srgbClr val="000000">
                    <a:shade val="39000"/>
                    <a:satMod val="150000"/>
                  </a:srgbClr>
                </a:gs>
              </a:gsLst>
              <a:lin ang="5400000"/>
            </a:gradFill>
            <a:effectLst>
              <a:outerShdw blurRad="50800" algn="tl" rotWithShape="0">
                <a:srgbClr val="000000"/>
              </a:outerShdw>
            </a:effectLst>
          </a:endParaRPr>
        </a:p>
      </xdr:txBody>
    </xdr:sp>
    <xdr:clientData/>
  </xdr:oneCellAnchor>
  <xdr:oneCellAnchor>
    <xdr:from>
      <xdr:col>0</xdr:col>
      <xdr:colOff>704850</xdr:colOff>
      <xdr:row>7</xdr:row>
      <xdr:rowOff>133350</xdr:rowOff>
    </xdr:from>
    <xdr:ext cx="4829175" cy="968983"/>
    <xdr:sp macro="" textlink="">
      <xdr:nvSpPr>
        <xdr:cNvPr id="3" name="2 Rectángulo"/>
        <xdr:cNvSpPr/>
      </xdr:nvSpPr>
      <xdr:spPr>
        <a:xfrm>
          <a:off x="704850" y="1885950"/>
          <a:ext cx="4829175" cy="968983"/>
        </a:xfrm>
        <a:prstGeom prst="rect">
          <a:avLst/>
        </a:prstGeom>
        <a:noFill/>
      </xdr:spPr>
      <xdr:txBody>
        <a:bodyPr wrap="square" lIns="91440" tIns="45720" rIns="91440" bIns="45720">
          <a:spAutoFit/>
        </a:bodyPr>
        <a:lstStyle/>
        <a:p>
          <a:pPr algn="ctr"/>
          <a:r>
            <a:rPr lang="es-ES" sz="2800" b="1" cap="none" spc="0">
              <a:ln w="17780" cmpd="sng">
                <a:solidFill>
                  <a:srgbClr val="FFFFFF"/>
                </a:solidFill>
                <a:prstDash val="solid"/>
                <a:miter lim="800000"/>
              </a:ln>
              <a:gradFill rotWithShape="1">
                <a:gsLst>
                  <a:gs pos="0">
                    <a:srgbClr val="000000">
                      <a:tint val="92000"/>
                      <a:shade val="100000"/>
                      <a:satMod val="150000"/>
                    </a:srgbClr>
                  </a:gs>
                  <a:gs pos="49000">
                    <a:srgbClr val="000000">
                      <a:tint val="89000"/>
                      <a:shade val="90000"/>
                      <a:satMod val="150000"/>
                    </a:srgbClr>
                  </a:gs>
                  <a:gs pos="50000">
                    <a:srgbClr val="000000">
                      <a:tint val="100000"/>
                      <a:shade val="75000"/>
                      <a:satMod val="150000"/>
                    </a:srgbClr>
                  </a:gs>
                  <a:gs pos="95000">
                    <a:srgbClr val="000000">
                      <a:shade val="47000"/>
                      <a:satMod val="150000"/>
                    </a:srgbClr>
                  </a:gs>
                  <a:gs pos="100000">
                    <a:srgbClr val="000000">
                      <a:shade val="39000"/>
                      <a:satMod val="150000"/>
                    </a:srgbClr>
                  </a:gs>
                </a:gsLst>
                <a:lin ang="5400000"/>
              </a:gradFill>
              <a:effectLst>
                <a:outerShdw blurRad="50800" algn="tl" rotWithShape="0">
                  <a:srgbClr val="000000"/>
                </a:outerShdw>
              </a:effectLst>
            </a:rPr>
            <a:t>NO</a:t>
          </a:r>
          <a:r>
            <a:rPr lang="es-ES" sz="2800" b="1" cap="none" spc="0" baseline="0">
              <a:ln w="17780" cmpd="sng">
                <a:solidFill>
                  <a:srgbClr val="FFFFFF"/>
                </a:solidFill>
                <a:prstDash val="solid"/>
                <a:miter lim="800000"/>
              </a:ln>
              <a:gradFill rotWithShape="1">
                <a:gsLst>
                  <a:gs pos="0">
                    <a:srgbClr val="000000">
                      <a:tint val="92000"/>
                      <a:shade val="100000"/>
                      <a:satMod val="150000"/>
                    </a:srgbClr>
                  </a:gs>
                  <a:gs pos="49000">
                    <a:srgbClr val="000000">
                      <a:tint val="89000"/>
                      <a:shade val="90000"/>
                      <a:satMod val="150000"/>
                    </a:srgbClr>
                  </a:gs>
                  <a:gs pos="50000">
                    <a:srgbClr val="000000">
                      <a:tint val="100000"/>
                      <a:shade val="75000"/>
                      <a:satMod val="150000"/>
                    </a:srgbClr>
                  </a:gs>
                  <a:gs pos="95000">
                    <a:srgbClr val="000000">
                      <a:shade val="47000"/>
                      <a:satMod val="150000"/>
                    </a:srgbClr>
                  </a:gs>
                  <a:gs pos="100000">
                    <a:srgbClr val="000000">
                      <a:shade val="39000"/>
                      <a:satMod val="150000"/>
                    </a:srgbClr>
                  </a:gs>
                </a:gsLst>
                <a:lin ang="5400000"/>
              </a:gradFill>
              <a:effectLst>
                <a:outerShdw blurRad="50800" algn="tl" rotWithShape="0">
                  <a:srgbClr val="000000"/>
                </a:outerShdw>
              </a:effectLst>
            </a:rPr>
            <a:t> SE REALIZARON </a:t>
          </a:r>
        </a:p>
        <a:p>
          <a:pPr algn="ctr"/>
          <a:r>
            <a:rPr lang="es-ES" sz="2800" b="1" cap="none" spc="0" baseline="0">
              <a:ln w="17780" cmpd="sng">
                <a:solidFill>
                  <a:srgbClr val="FFFFFF"/>
                </a:solidFill>
                <a:prstDash val="solid"/>
                <a:miter lim="800000"/>
              </a:ln>
              <a:gradFill rotWithShape="1">
                <a:gsLst>
                  <a:gs pos="0">
                    <a:srgbClr val="000000">
                      <a:tint val="92000"/>
                      <a:shade val="100000"/>
                      <a:satMod val="150000"/>
                    </a:srgbClr>
                  </a:gs>
                  <a:gs pos="49000">
                    <a:srgbClr val="000000">
                      <a:tint val="89000"/>
                      <a:shade val="90000"/>
                      <a:satMod val="150000"/>
                    </a:srgbClr>
                  </a:gs>
                  <a:gs pos="50000">
                    <a:srgbClr val="000000">
                      <a:tint val="100000"/>
                      <a:shade val="75000"/>
                      <a:satMod val="150000"/>
                    </a:srgbClr>
                  </a:gs>
                  <a:gs pos="95000">
                    <a:srgbClr val="000000">
                      <a:shade val="47000"/>
                      <a:satMod val="150000"/>
                    </a:srgbClr>
                  </a:gs>
                  <a:gs pos="100000">
                    <a:srgbClr val="000000">
                      <a:shade val="39000"/>
                      <a:satMod val="150000"/>
                    </a:srgbClr>
                  </a:gs>
                </a:gsLst>
                <a:lin ang="5400000"/>
              </a:gradFill>
              <a:effectLst>
                <a:outerShdw blurRad="50800" algn="tl" rotWithShape="0">
                  <a:srgbClr val="000000"/>
                </a:outerShdw>
              </a:effectLst>
            </a:rPr>
            <a:t>OPERACIONES DE ESTE TIPO</a:t>
          </a:r>
          <a:endParaRPr lang="es-ES" sz="2800" b="1" cap="none" spc="0">
            <a:ln w="17780" cmpd="sng">
              <a:solidFill>
                <a:srgbClr val="FFFFFF"/>
              </a:solidFill>
              <a:prstDash val="solid"/>
              <a:miter lim="800000"/>
            </a:ln>
            <a:gradFill rotWithShape="1">
              <a:gsLst>
                <a:gs pos="0">
                  <a:srgbClr val="000000">
                    <a:tint val="92000"/>
                    <a:shade val="100000"/>
                    <a:satMod val="150000"/>
                  </a:srgbClr>
                </a:gs>
                <a:gs pos="49000">
                  <a:srgbClr val="000000">
                    <a:tint val="89000"/>
                    <a:shade val="90000"/>
                    <a:satMod val="150000"/>
                  </a:srgbClr>
                </a:gs>
                <a:gs pos="50000">
                  <a:srgbClr val="000000">
                    <a:tint val="100000"/>
                    <a:shade val="75000"/>
                    <a:satMod val="150000"/>
                  </a:srgbClr>
                </a:gs>
                <a:gs pos="95000">
                  <a:srgbClr val="000000">
                    <a:shade val="47000"/>
                    <a:satMod val="150000"/>
                  </a:srgbClr>
                </a:gs>
                <a:gs pos="100000">
                  <a:srgbClr val="000000">
                    <a:shade val="39000"/>
                    <a:satMod val="150000"/>
                  </a:srgbClr>
                </a:gs>
              </a:gsLst>
              <a:lin ang="5400000"/>
            </a:gradFill>
            <a:effectLst>
              <a:outerShdw blurRad="50800" algn="tl" rotWithShape="0">
                <a:srgbClr val="000000"/>
              </a:outerShdw>
            </a:effectLst>
          </a:endParaRP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0</xdr:col>
      <xdr:colOff>1476375</xdr:colOff>
      <xdr:row>7</xdr:row>
      <xdr:rowOff>57150</xdr:rowOff>
    </xdr:from>
    <xdr:ext cx="4829175" cy="968983"/>
    <xdr:sp macro="" textlink="">
      <xdr:nvSpPr>
        <xdr:cNvPr id="3" name="2 Rectángulo"/>
        <xdr:cNvSpPr/>
      </xdr:nvSpPr>
      <xdr:spPr>
        <a:xfrm>
          <a:off x="1476375" y="1485900"/>
          <a:ext cx="4829175" cy="968983"/>
        </a:xfrm>
        <a:prstGeom prst="rect">
          <a:avLst/>
        </a:prstGeom>
        <a:noFill/>
      </xdr:spPr>
      <xdr:txBody>
        <a:bodyPr wrap="square" lIns="91440" tIns="45720" rIns="91440" bIns="45720">
          <a:spAutoFit/>
        </a:bodyPr>
        <a:lstStyle/>
        <a:p>
          <a:pPr algn="ctr"/>
          <a:r>
            <a:rPr lang="es-ES" sz="2800" b="1" cap="none" spc="0">
              <a:ln w="17780" cmpd="sng">
                <a:solidFill>
                  <a:srgbClr val="FFFFFF"/>
                </a:solidFill>
                <a:prstDash val="solid"/>
                <a:miter lim="800000"/>
              </a:ln>
              <a:gradFill rotWithShape="1">
                <a:gsLst>
                  <a:gs pos="0">
                    <a:srgbClr val="000000">
                      <a:tint val="92000"/>
                      <a:shade val="100000"/>
                      <a:satMod val="150000"/>
                    </a:srgbClr>
                  </a:gs>
                  <a:gs pos="49000">
                    <a:srgbClr val="000000">
                      <a:tint val="89000"/>
                      <a:shade val="90000"/>
                      <a:satMod val="150000"/>
                    </a:srgbClr>
                  </a:gs>
                  <a:gs pos="50000">
                    <a:srgbClr val="000000">
                      <a:tint val="100000"/>
                      <a:shade val="75000"/>
                      <a:satMod val="150000"/>
                    </a:srgbClr>
                  </a:gs>
                  <a:gs pos="95000">
                    <a:srgbClr val="000000">
                      <a:shade val="47000"/>
                      <a:satMod val="150000"/>
                    </a:srgbClr>
                  </a:gs>
                  <a:gs pos="100000">
                    <a:srgbClr val="000000">
                      <a:shade val="39000"/>
                      <a:satMod val="150000"/>
                    </a:srgbClr>
                  </a:gs>
                </a:gsLst>
                <a:lin ang="5400000"/>
              </a:gradFill>
              <a:effectLst>
                <a:outerShdw blurRad="50800" algn="tl" rotWithShape="0">
                  <a:srgbClr val="000000"/>
                </a:outerShdw>
              </a:effectLst>
            </a:rPr>
            <a:t>NO</a:t>
          </a:r>
          <a:r>
            <a:rPr lang="es-ES" sz="2800" b="1" cap="none" spc="0" baseline="0">
              <a:ln w="17780" cmpd="sng">
                <a:solidFill>
                  <a:srgbClr val="FFFFFF"/>
                </a:solidFill>
                <a:prstDash val="solid"/>
                <a:miter lim="800000"/>
              </a:ln>
              <a:gradFill rotWithShape="1">
                <a:gsLst>
                  <a:gs pos="0">
                    <a:srgbClr val="000000">
                      <a:tint val="92000"/>
                      <a:shade val="100000"/>
                      <a:satMod val="150000"/>
                    </a:srgbClr>
                  </a:gs>
                  <a:gs pos="49000">
                    <a:srgbClr val="000000">
                      <a:tint val="89000"/>
                      <a:shade val="90000"/>
                      <a:satMod val="150000"/>
                    </a:srgbClr>
                  </a:gs>
                  <a:gs pos="50000">
                    <a:srgbClr val="000000">
                      <a:tint val="100000"/>
                      <a:shade val="75000"/>
                      <a:satMod val="150000"/>
                    </a:srgbClr>
                  </a:gs>
                  <a:gs pos="95000">
                    <a:srgbClr val="000000">
                      <a:shade val="47000"/>
                      <a:satMod val="150000"/>
                    </a:srgbClr>
                  </a:gs>
                  <a:gs pos="100000">
                    <a:srgbClr val="000000">
                      <a:shade val="39000"/>
                      <a:satMod val="150000"/>
                    </a:srgbClr>
                  </a:gs>
                </a:gsLst>
                <a:lin ang="5400000"/>
              </a:gradFill>
              <a:effectLst>
                <a:outerShdw blurRad="50800" algn="tl" rotWithShape="0">
                  <a:srgbClr val="000000"/>
                </a:outerShdw>
              </a:effectLst>
            </a:rPr>
            <a:t> SE REALIZARON </a:t>
          </a:r>
        </a:p>
        <a:p>
          <a:pPr algn="ctr"/>
          <a:r>
            <a:rPr lang="es-ES" sz="2800" b="1" cap="none" spc="0" baseline="0">
              <a:ln w="17780" cmpd="sng">
                <a:solidFill>
                  <a:srgbClr val="FFFFFF"/>
                </a:solidFill>
                <a:prstDash val="solid"/>
                <a:miter lim="800000"/>
              </a:ln>
              <a:gradFill rotWithShape="1">
                <a:gsLst>
                  <a:gs pos="0">
                    <a:srgbClr val="000000">
                      <a:tint val="92000"/>
                      <a:shade val="100000"/>
                      <a:satMod val="150000"/>
                    </a:srgbClr>
                  </a:gs>
                  <a:gs pos="49000">
                    <a:srgbClr val="000000">
                      <a:tint val="89000"/>
                      <a:shade val="90000"/>
                      <a:satMod val="150000"/>
                    </a:srgbClr>
                  </a:gs>
                  <a:gs pos="50000">
                    <a:srgbClr val="000000">
                      <a:tint val="100000"/>
                      <a:shade val="75000"/>
                      <a:satMod val="150000"/>
                    </a:srgbClr>
                  </a:gs>
                  <a:gs pos="95000">
                    <a:srgbClr val="000000">
                      <a:shade val="47000"/>
                      <a:satMod val="150000"/>
                    </a:srgbClr>
                  </a:gs>
                  <a:gs pos="100000">
                    <a:srgbClr val="000000">
                      <a:shade val="39000"/>
                      <a:satMod val="150000"/>
                    </a:srgbClr>
                  </a:gs>
                </a:gsLst>
                <a:lin ang="5400000"/>
              </a:gradFill>
              <a:effectLst>
                <a:outerShdw blurRad="50800" algn="tl" rotWithShape="0">
                  <a:srgbClr val="000000"/>
                </a:outerShdw>
              </a:effectLst>
            </a:rPr>
            <a:t>OPERACIONES DE ESTE TIPO</a:t>
          </a:r>
          <a:endParaRPr lang="es-ES" sz="2800" b="1" cap="none" spc="0">
            <a:ln w="17780" cmpd="sng">
              <a:solidFill>
                <a:srgbClr val="FFFFFF"/>
              </a:solidFill>
              <a:prstDash val="solid"/>
              <a:miter lim="800000"/>
            </a:ln>
            <a:gradFill rotWithShape="1">
              <a:gsLst>
                <a:gs pos="0">
                  <a:srgbClr val="000000">
                    <a:tint val="92000"/>
                    <a:shade val="100000"/>
                    <a:satMod val="150000"/>
                  </a:srgbClr>
                </a:gs>
                <a:gs pos="49000">
                  <a:srgbClr val="000000">
                    <a:tint val="89000"/>
                    <a:shade val="90000"/>
                    <a:satMod val="150000"/>
                  </a:srgbClr>
                </a:gs>
                <a:gs pos="50000">
                  <a:srgbClr val="000000">
                    <a:tint val="100000"/>
                    <a:shade val="75000"/>
                    <a:satMod val="150000"/>
                  </a:srgbClr>
                </a:gs>
                <a:gs pos="95000">
                  <a:srgbClr val="000000">
                    <a:shade val="47000"/>
                    <a:satMod val="150000"/>
                  </a:srgbClr>
                </a:gs>
                <a:gs pos="100000">
                  <a:srgbClr val="000000">
                    <a:shade val="39000"/>
                    <a:satMod val="150000"/>
                  </a:srgbClr>
                </a:gs>
              </a:gsLst>
              <a:lin ang="5400000"/>
            </a:gradFill>
            <a:effectLst>
              <a:outerShdw blurRad="50800" algn="tl" rotWithShape="0">
                <a:srgbClr val="000000"/>
              </a:outerShdw>
            </a:effectLst>
          </a:endParaRPr>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0</xdr:col>
      <xdr:colOff>619125</xdr:colOff>
      <xdr:row>12</xdr:row>
      <xdr:rowOff>114300</xdr:rowOff>
    </xdr:from>
    <xdr:ext cx="4829175" cy="968983"/>
    <xdr:sp macro="" textlink="">
      <xdr:nvSpPr>
        <xdr:cNvPr id="3" name="2 Rectángulo"/>
        <xdr:cNvSpPr/>
      </xdr:nvSpPr>
      <xdr:spPr>
        <a:xfrm>
          <a:off x="619125" y="2333625"/>
          <a:ext cx="4829175" cy="968983"/>
        </a:xfrm>
        <a:prstGeom prst="rect">
          <a:avLst/>
        </a:prstGeom>
        <a:noFill/>
      </xdr:spPr>
      <xdr:txBody>
        <a:bodyPr wrap="square" lIns="91440" tIns="45720" rIns="91440" bIns="45720">
          <a:spAutoFit/>
        </a:bodyPr>
        <a:lstStyle/>
        <a:p>
          <a:pPr algn="ctr"/>
          <a:r>
            <a:rPr lang="es-ES" sz="2800" b="1" cap="none" spc="0">
              <a:ln w="17780" cmpd="sng">
                <a:solidFill>
                  <a:srgbClr val="FFFFFF"/>
                </a:solidFill>
                <a:prstDash val="solid"/>
                <a:miter lim="800000"/>
              </a:ln>
              <a:gradFill rotWithShape="1">
                <a:gsLst>
                  <a:gs pos="0">
                    <a:srgbClr val="000000">
                      <a:tint val="92000"/>
                      <a:shade val="100000"/>
                      <a:satMod val="150000"/>
                    </a:srgbClr>
                  </a:gs>
                  <a:gs pos="49000">
                    <a:srgbClr val="000000">
                      <a:tint val="89000"/>
                      <a:shade val="90000"/>
                      <a:satMod val="150000"/>
                    </a:srgbClr>
                  </a:gs>
                  <a:gs pos="50000">
                    <a:srgbClr val="000000">
                      <a:tint val="100000"/>
                      <a:shade val="75000"/>
                      <a:satMod val="150000"/>
                    </a:srgbClr>
                  </a:gs>
                  <a:gs pos="95000">
                    <a:srgbClr val="000000">
                      <a:shade val="47000"/>
                      <a:satMod val="150000"/>
                    </a:srgbClr>
                  </a:gs>
                  <a:gs pos="100000">
                    <a:srgbClr val="000000">
                      <a:shade val="39000"/>
                      <a:satMod val="150000"/>
                    </a:srgbClr>
                  </a:gs>
                </a:gsLst>
                <a:lin ang="5400000"/>
              </a:gradFill>
              <a:effectLst>
                <a:outerShdw blurRad="50800" algn="tl" rotWithShape="0">
                  <a:srgbClr val="000000"/>
                </a:outerShdw>
              </a:effectLst>
            </a:rPr>
            <a:t>NO</a:t>
          </a:r>
          <a:r>
            <a:rPr lang="es-ES" sz="2800" b="1" cap="none" spc="0" baseline="0">
              <a:ln w="17780" cmpd="sng">
                <a:solidFill>
                  <a:srgbClr val="FFFFFF"/>
                </a:solidFill>
                <a:prstDash val="solid"/>
                <a:miter lim="800000"/>
              </a:ln>
              <a:gradFill rotWithShape="1">
                <a:gsLst>
                  <a:gs pos="0">
                    <a:srgbClr val="000000">
                      <a:tint val="92000"/>
                      <a:shade val="100000"/>
                      <a:satMod val="150000"/>
                    </a:srgbClr>
                  </a:gs>
                  <a:gs pos="49000">
                    <a:srgbClr val="000000">
                      <a:tint val="89000"/>
                      <a:shade val="90000"/>
                      <a:satMod val="150000"/>
                    </a:srgbClr>
                  </a:gs>
                  <a:gs pos="50000">
                    <a:srgbClr val="000000">
                      <a:tint val="100000"/>
                      <a:shade val="75000"/>
                      <a:satMod val="150000"/>
                    </a:srgbClr>
                  </a:gs>
                  <a:gs pos="95000">
                    <a:srgbClr val="000000">
                      <a:shade val="47000"/>
                      <a:satMod val="150000"/>
                    </a:srgbClr>
                  </a:gs>
                  <a:gs pos="100000">
                    <a:srgbClr val="000000">
                      <a:shade val="39000"/>
                      <a:satMod val="150000"/>
                    </a:srgbClr>
                  </a:gs>
                </a:gsLst>
                <a:lin ang="5400000"/>
              </a:gradFill>
              <a:effectLst>
                <a:outerShdw blurRad="50800" algn="tl" rotWithShape="0">
                  <a:srgbClr val="000000"/>
                </a:outerShdw>
              </a:effectLst>
            </a:rPr>
            <a:t> SE REALIZARON </a:t>
          </a:r>
        </a:p>
        <a:p>
          <a:pPr algn="ctr"/>
          <a:r>
            <a:rPr lang="es-ES" sz="2800" b="1" cap="none" spc="0" baseline="0">
              <a:ln w="17780" cmpd="sng">
                <a:solidFill>
                  <a:srgbClr val="FFFFFF"/>
                </a:solidFill>
                <a:prstDash val="solid"/>
                <a:miter lim="800000"/>
              </a:ln>
              <a:gradFill rotWithShape="1">
                <a:gsLst>
                  <a:gs pos="0">
                    <a:srgbClr val="000000">
                      <a:tint val="92000"/>
                      <a:shade val="100000"/>
                      <a:satMod val="150000"/>
                    </a:srgbClr>
                  </a:gs>
                  <a:gs pos="49000">
                    <a:srgbClr val="000000">
                      <a:tint val="89000"/>
                      <a:shade val="90000"/>
                      <a:satMod val="150000"/>
                    </a:srgbClr>
                  </a:gs>
                  <a:gs pos="50000">
                    <a:srgbClr val="000000">
                      <a:tint val="100000"/>
                      <a:shade val="75000"/>
                      <a:satMod val="150000"/>
                    </a:srgbClr>
                  </a:gs>
                  <a:gs pos="95000">
                    <a:srgbClr val="000000">
                      <a:shade val="47000"/>
                      <a:satMod val="150000"/>
                    </a:srgbClr>
                  </a:gs>
                  <a:gs pos="100000">
                    <a:srgbClr val="000000">
                      <a:shade val="39000"/>
                      <a:satMod val="150000"/>
                    </a:srgbClr>
                  </a:gs>
                </a:gsLst>
                <a:lin ang="5400000"/>
              </a:gradFill>
              <a:effectLst>
                <a:outerShdw blurRad="50800" algn="tl" rotWithShape="0">
                  <a:srgbClr val="000000"/>
                </a:outerShdw>
              </a:effectLst>
            </a:rPr>
            <a:t>OPERACIONES DE ESTE TIPO</a:t>
          </a:r>
          <a:endParaRPr lang="es-ES" sz="2800" b="1" cap="none" spc="0">
            <a:ln w="17780" cmpd="sng">
              <a:solidFill>
                <a:srgbClr val="FFFFFF"/>
              </a:solidFill>
              <a:prstDash val="solid"/>
              <a:miter lim="800000"/>
            </a:ln>
            <a:gradFill rotWithShape="1">
              <a:gsLst>
                <a:gs pos="0">
                  <a:srgbClr val="000000">
                    <a:tint val="92000"/>
                    <a:shade val="100000"/>
                    <a:satMod val="150000"/>
                  </a:srgbClr>
                </a:gs>
                <a:gs pos="49000">
                  <a:srgbClr val="000000">
                    <a:tint val="89000"/>
                    <a:shade val="90000"/>
                    <a:satMod val="150000"/>
                  </a:srgbClr>
                </a:gs>
                <a:gs pos="50000">
                  <a:srgbClr val="000000">
                    <a:tint val="100000"/>
                    <a:shade val="75000"/>
                    <a:satMod val="150000"/>
                  </a:srgbClr>
                </a:gs>
                <a:gs pos="95000">
                  <a:srgbClr val="000000">
                    <a:shade val="47000"/>
                    <a:satMod val="150000"/>
                  </a:srgbClr>
                </a:gs>
                <a:gs pos="100000">
                  <a:srgbClr val="000000">
                    <a:shade val="39000"/>
                    <a:satMod val="150000"/>
                  </a:srgbClr>
                </a:gs>
              </a:gsLst>
              <a:lin ang="5400000"/>
            </a:gradFill>
            <a:effectLst>
              <a:outerShdw blurRad="50800" algn="tl" rotWithShape="0">
                <a:srgbClr val="000000"/>
              </a:outerShdw>
            </a:effectLst>
          </a:endParaRP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GENERAL%20CEPEDA%20COH.%20PRESUPUESTO%20DE%20EGRESOS%202016/RELACION%20DE%20PROGRAMAS%20PRESUPUESTO%20DE%20EGRESOS%202015%20B.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CENTRADO"/>
      <sheetName val="SUBPROGRAMAS"/>
      <sheetName val="PROGRAMAS"/>
    </sheetNames>
    <sheetDataSet>
      <sheetData sheetId="0"/>
      <sheetData sheetId="1"/>
      <sheetData sheetId="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P82"/>
  <sheetViews>
    <sheetView zoomScalePageLayoutView="80" workbookViewId="0">
      <selection activeCell="A76" sqref="A76"/>
    </sheetView>
  </sheetViews>
  <sheetFormatPr baseColWidth="10" defaultRowHeight="12"/>
  <cols>
    <col min="1" max="1" width="4.85546875" style="104" customWidth="1"/>
    <col min="2" max="2" width="27.5703125" style="105" customWidth="1"/>
    <col min="3" max="3" width="39.140625" style="104" customWidth="1"/>
    <col min="4" max="4" width="24" style="104" customWidth="1"/>
    <col min="5" max="5" width="23.42578125" style="104" customWidth="1"/>
    <col min="6" max="6" width="7.140625" style="106" customWidth="1"/>
    <col min="7" max="7" width="27.5703125" style="104" customWidth="1"/>
    <col min="8" max="8" width="32.28515625" style="104" customWidth="1"/>
    <col min="9" max="9" width="23" style="104" customWidth="1"/>
    <col min="10" max="10" width="18.28515625" style="104" customWidth="1"/>
    <col min="11" max="11" width="11" style="89" customWidth="1"/>
    <col min="12" max="12" width="1.7109375" style="103" customWidth="1"/>
    <col min="13" max="16384" width="11.42578125" style="104"/>
  </cols>
  <sheetData>
    <row r="1" spans="1:12" ht="14.1" customHeight="1">
      <c r="A1" s="565"/>
      <c r="B1" s="566"/>
      <c r="C1" s="759" t="s">
        <v>427</v>
      </c>
      <c r="D1" s="759"/>
      <c r="E1" s="759"/>
      <c r="F1" s="759"/>
      <c r="G1" s="759"/>
      <c r="H1" s="759"/>
      <c r="I1" s="759"/>
      <c r="J1" s="566"/>
      <c r="K1" s="567"/>
      <c r="L1" s="105"/>
    </row>
    <row r="2" spans="1:12" ht="14.1" customHeight="1">
      <c r="A2" s="568"/>
      <c r="B2" s="523"/>
      <c r="C2" s="760" t="s">
        <v>0</v>
      </c>
      <c r="D2" s="760"/>
      <c r="E2" s="760"/>
      <c r="F2" s="760"/>
      <c r="G2" s="760"/>
      <c r="H2" s="760"/>
      <c r="I2" s="760"/>
      <c r="J2" s="523"/>
      <c r="K2" s="501"/>
    </row>
    <row r="3" spans="1:12" ht="14.1" customHeight="1" thickBot="1">
      <c r="A3" s="569"/>
      <c r="B3" s="570"/>
      <c r="C3" s="761" t="s">
        <v>1281</v>
      </c>
      <c r="D3" s="761"/>
      <c r="E3" s="761"/>
      <c r="F3" s="761"/>
      <c r="G3" s="761"/>
      <c r="H3" s="761"/>
      <c r="I3" s="761"/>
      <c r="J3" s="570"/>
      <c r="K3" s="502"/>
    </row>
    <row r="4" spans="1:12" ht="3" customHeight="1">
      <c r="A4" s="107"/>
      <c r="B4" s="107"/>
      <c r="C4" s="107"/>
      <c r="D4" s="107"/>
      <c r="E4" s="107"/>
      <c r="F4" s="109"/>
      <c r="G4" s="107"/>
      <c r="H4" s="107"/>
      <c r="I4" s="107"/>
      <c r="J4" s="107"/>
      <c r="K4" s="104"/>
      <c r="L4" s="105"/>
    </row>
    <row r="5" spans="1:12" ht="3" customHeight="1">
      <c r="A5" s="107"/>
      <c r="B5" s="107"/>
      <c r="C5" s="107"/>
      <c r="D5" s="107"/>
      <c r="E5" s="107"/>
      <c r="F5" s="109"/>
      <c r="G5" s="107"/>
      <c r="H5" s="107"/>
      <c r="I5" s="107"/>
      <c r="J5" s="107"/>
    </row>
    <row r="6" spans="1:12" s="111" customFormat="1" ht="15" customHeight="1">
      <c r="A6" s="564"/>
      <c r="B6" s="768" t="s">
        <v>76</v>
      </c>
      <c r="C6" s="768"/>
      <c r="D6" s="562" t="s">
        <v>1267</v>
      </c>
      <c r="E6" s="562" t="s">
        <v>1268</v>
      </c>
      <c r="F6" s="563"/>
      <c r="G6" s="768" t="s">
        <v>76</v>
      </c>
      <c r="H6" s="768"/>
      <c r="I6" s="562" t="s">
        <v>1267</v>
      </c>
      <c r="J6" s="562" t="s">
        <v>1268</v>
      </c>
      <c r="K6" s="561"/>
      <c r="L6" s="110"/>
    </row>
    <row r="7" spans="1:12" ht="3" customHeight="1">
      <c r="A7" s="112"/>
      <c r="B7" s="107"/>
      <c r="C7" s="107"/>
      <c r="D7" s="107"/>
      <c r="E7" s="107"/>
      <c r="F7" s="109"/>
      <c r="G7" s="107"/>
      <c r="H7" s="107"/>
      <c r="I7" s="107"/>
      <c r="J7" s="107"/>
      <c r="K7" s="113"/>
      <c r="L7" s="105"/>
    </row>
    <row r="8" spans="1:12" ht="3" customHeight="1">
      <c r="A8" s="112"/>
      <c r="B8" s="107"/>
      <c r="C8" s="107"/>
      <c r="D8" s="107"/>
      <c r="E8" s="107"/>
      <c r="F8" s="109"/>
      <c r="G8" s="107"/>
      <c r="H8" s="107"/>
      <c r="I8" s="107"/>
      <c r="J8" s="107"/>
      <c r="K8" s="113"/>
    </row>
    <row r="9" spans="1:12">
      <c r="A9" s="114"/>
      <c r="B9" s="763" t="s">
        <v>5</v>
      </c>
      <c r="C9" s="763"/>
      <c r="D9" s="115"/>
      <c r="E9" s="116"/>
      <c r="G9" s="763" t="s">
        <v>6</v>
      </c>
      <c r="H9" s="763"/>
      <c r="I9" s="117"/>
      <c r="J9" s="117"/>
      <c r="K9" s="113"/>
    </row>
    <row r="10" spans="1:12" ht="5.0999999999999996" customHeight="1">
      <c r="A10" s="114"/>
      <c r="B10" s="118"/>
      <c r="C10" s="117"/>
      <c r="D10" s="119"/>
      <c r="E10" s="119"/>
      <c r="G10" s="118"/>
      <c r="H10" s="117"/>
      <c r="I10" s="120"/>
      <c r="J10" s="120"/>
      <c r="K10" s="113"/>
    </row>
    <row r="11" spans="1:12">
      <c r="A11" s="114"/>
      <c r="B11" s="764" t="s">
        <v>7</v>
      </c>
      <c r="C11" s="764"/>
      <c r="D11" s="119"/>
      <c r="E11" s="119"/>
      <c r="G11" s="764" t="s">
        <v>8</v>
      </c>
      <c r="H11" s="764"/>
      <c r="I11" s="119"/>
      <c r="J11" s="119"/>
      <c r="K11" s="309"/>
    </row>
    <row r="12" spans="1:12" ht="5.0999999999999996" customHeight="1">
      <c r="A12" s="114"/>
      <c r="B12" s="121"/>
      <c r="C12" s="122"/>
      <c r="D12" s="119"/>
      <c r="E12" s="119"/>
      <c r="G12" s="121"/>
      <c r="H12" s="122"/>
      <c r="I12" s="119"/>
      <c r="J12" s="119"/>
      <c r="K12" s="309"/>
    </row>
    <row r="13" spans="1:12" ht="23.25" customHeight="1">
      <c r="A13" s="114"/>
      <c r="B13" s="762" t="s">
        <v>978</v>
      </c>
      <c r="C13" s="762"/>
      <c r="D13" s="281">
        <v>5354728.21</v>
      </c>
      <c r="E13" s="281">
        <v>5036723.09</v>
      </c>
      <c r="F13" s="286">
        <v>16.600000000000001</v>
      </c>
      <c r="G13" s="762" t="s">
        <v>992</v>
      </c>
      <c r="H13" s="762"/>
      <c r="I13" s="281">
        <f>400943.42+2472358.98</f>
        <v>2873302.4</v>
      </c>
      <c r="J13" s="281">
        <f>200847.05+2537615.66</f>
        <v>2738462.71</v>
      </c>
      <c r="K13" s="310">
        <v>100</v>
      </c>
    </row>
    <row r="14" spans="1:12" ht="12" customHeight="1">
      <c r="A14" s="114"/>
      <c r="B14" s="762" t="s">
        <v>985</v>
      </c>
      <c r="C14" s="762"/>
      <c r="D14" s="281">
        <v>5963603.9299999997</v>
      </c>
      <c r="E14" s="281">
        <v>4957170.71</v>
      </c>
      <c r="F14" s="286">
        <v>18.48</v>
      </c>
      <c r="G14" s="762" t="s">
        <v>12</v>
      </c>
      <c r="H14" s="762"/>
      <c r="I14" s="281">
        <v>0</v>
      </c>
      <c r="J14" s="281">
        <v>0</v>
      </c>
      <c r="K14" s="310">
        <f t="shared" ref="K14:K26" si="0">+I14-J14</f>
        <v>0</v>
      </c>
    </row>
    <row r="15" spans="1:12" ht="12" customHeight="1">
      <c r="A15" s="114"/>
      <c r="B15" s="762" t="s">
        <v>979</v>
      </c>
      <c r="C15" s="762"/>
      <c r="D15" s="281">
        <v>0</v>
      </c>
      <c r="E15" s="281">
        <v>4000</v>
      </c>
      <c r="F15" s="286">
        <v>0</v>
      </c>
      <c r="G15" s="762" t="s">
        <v>14</v>
      </c>
      <c r="H15" s="762"/>
      <c r="I15" s="281">
        <v>0</v>
      </c>
      <c r="J15" s="281">
        <v>0</v>
      </c>
      <c r="K15" s="310">
        <f t="shared" si="0"/>
        <v>0</v>
      </c>
    </row>
    <row r="16" spans="1:12">
      <c r="A16" s="114"/>
      <c r="B16" s="762" t="s">
        <v>980</v>
      </c>
      <c r="C16" s="762"/>
      <c r="D16" s="281">
        <v>0</v>
      </c>
      <c r="E16" s="281">
        <v>0</v>
      </c>
      <c r="F16" s="286">
        <f t="shared" ref="F16:F20" si="1">+D16-E16</f>
        <v>0</v>
      </c>
      <c r="G16" s="762" t="s">
        <v>16</v>
      </c>
      <c r="H16" s="762"/>
      <c r="I16" s="281">
        <v>0</v>
      </c>
      <c r="J16" s="281">
        <v>0</v>
      </c>
      <c r="K16" s="310">
        <f t="shared" si="0"/>
        <v>0</v>
      </c>
    </row>
    <row r="17" spans="1:11">
      <c r="A17" s="114"/>
      <c r="B17" s="762" t="s">
        <v>981</v>
      </c>
      <c r="C17" s="762"/>
      <c r="D17" s="281">
        <v>0</v>
      </c>
      <c r="E17" s="281">
        <v>0</v>
      </c>
      <c r="F17" s="286">
        <f t="shared" si="1"/>
        <v>0</v>
      </c>
      <c r="G17" s="762" t="s">
        <v>18</v>
      </c>
      <c r="H17" s="762"/>
      <c r="I17" s="281">
        <v>0</v>
      </c>
      <c r="J17" s="281">
        <v>0</v>
      </c>
      <c r="K17" s="310">
        <f t="shared" si="0"/>
        <v>0</v>
      </c>
    </row>
    <row r="18" spans="1:11" ht="25.5" customHeight="1">
      <c r="A18" s="114"/>
      <c r="B18" s="762" t="s">
        <v>19</v>
      </c>
      <c r="C18" s="762"/>
      <c r="D18" s="281">
        <v>0</v>
      </c>
      <c r="E18" s="281">
        <v>0</v>
      </c>
      <c r="F18" s="286">
        <f t="shared" si="1"/>
        <v>0</v>
      </c>
      <c r="G18" s="769" t="s">
        <v>20</v>
      </c>
      <c r="H18" s="769"/>
      <c r="I18" s="281">
        <v>0</v>
      </c>
      <c r="J18" s="281">
        <v>0</v>
      </c>
      <c r="K18" s="310">
        <f t="shared" si="0"/>
        <v>0</v>
      </c>
    </row>
    <row r="19" spans="1:11">
      <c r="A19" s="114"/>
      <c r="B19" s="762" t="s">
        <v>21</v>
      </c>
      <c r="C19" s="762"/>
      <c r="D19" s="281">
        <v>0</v>
      </c>
      <c r="E19" s="281">
        <v>0</v>
      </c>
      <c r="F19" s="286">
        <f t="shared" si="1"/>
        <v>0</v>
      </c>
      <c r="G19" s="762" t="s">
        <v>22</v>
      </c>
      <c r="H19" s="762"/>
      <c r="I19" s="281">
        <v>0</v>
      </c>
      <c r="J19" s="281">
        <v>0</v>
      </c>
      <c r="K19" s="310">
        <f t="shared" si="0"/>
        <v>0</v>
      </c>
    </row>
    <row r="20" spans="1:11">
      <c r="A20" s="114"/>
      <c r="B20" s="249"/>
      <c r="C20" s="250"/>
      <c r="D20" s="282"/>
      <c r="E20" s="282"/>
      <c r="F20" s="286">
        <f t="shared" si="1"/>
        <v>0</v>
      </c>
      <c r="G20" s="762" t="s">
        <v>23</v>
      </c>
      <c r="H20" s="762"/>
      <c r="I20" s="281">
        <v>0</v>
      </c>
      <c r="J20" s="281">
        <v>0</v>
      </c>
      <c r="K20" s="310">
        <f t="shared" si="0"/>
        <v>0</v>
      </c>
    </row>
    <row r="21" spans="1:11">
      <c r="A21" s="125"/>
      <c r="B21" s="766" t="s">
        <v>24</v>
      </c>
      <c r="C21" s="766"/>
      <c r="D21" s="283">
        <f>SUM(D13:D19)</f>
        <v>11318332.140000001</v>
      </c>
      <c r="E21" s="283">
        <f>SUM(E13:E19)</f>
        <v>9997893.8000000007</v>
      </c>
      <c r="F21" s="286">
        <v>35.090000000000003</v>
      </c>
      <c r="G21" s="252"/>
      <c r="H21" s="594"/>
      <c r="I21" s="284"/>
      <c r="J21" s="284"/>
      <c r="K21" s="310">
        <f t="shared" si="0"/>
        <v>0</v>
      </c>
    </row>
    <row r="22" spans="1:11">
      <c r="A22" s="125"/>
      <c r="B22" s="252"/>
      <c r="C22" s="253"/>
      <c r="D22" s="284"/>
      <c r="E22" s="284"/>
      <c r="F22" s="287"/>
      <c r="G22" s="766" t="s">
        <v>25</v>
      </c>
      <c r="H22" s="766"/>
      <c r="I22" s="283">
        <f>SUM(I13:I20)</f>
        <v>2873302.4</v>
      </c>
      <c r="J22" s="283">
        <f>SUM(J13:J20)</f>
        <v>2738462.71</v>
      </c>
      <c r="K22" s="310">
        <v>100</v>
      </c>
    </row>
    <row r="23" spans="1:11">
      <c r="A23" s="114"/>
      <c r="B23" s="249"/>
      <c r="C23" s="249"/>
      <c r="D23" s="282"/>
      <c r="E23" s="282"/>
      <c r="F23" s="286"/>
      <c r="G23" s="254"/>
      <c r="H23" s="250"/>
      <c r="I23" s="282"/>
      <c r="J23" s="282"/>
      <c r="K23" s="310">
        <f t="shared" si="0"/>
        <v>0</v>
      </c>
    </row>
    <row r="24" spans="1:11">
      <c r="A24" s="114"/>
      <c r="B24" s="766" t="s">
        <v>26</v>
      </c>
      <c r="C24" s="766"/>
      <c r="D24" s="285"/>
      <c r="E24" s="285"/>
      <c r="F24" s="286"/>
      <c r="G24" s="766" t="s">
        <v>27</v>
      </c>
      <c r="H24" s="766"/>
      <c r="I24" s="285"/>
      <c r="J24" s="285"/>
      <c r="K24" s="310">
        <f t="shared" si="0"/>
        <v>0</v>
      </c>
    </row>
    <row r="25" spans="1:11">
      <c r="A25" s="114"/>
      <c r="B25" s="249"/>
      <c r="C25" s="249"/>
      <c r="D25" s="282"/>
      <c r="E25" s="282"/>
      <c r="F25" s="286"/>
      <c r="G25" s="249"/>
      <c r="H25" s="250"/>
      <c r="I25" s="282"/>
      <c r="J25" s="282"/>
      <c r="K25" s="310">
        <f t="shared" si="0"/>
        <v>0</v>
      </c>
    </row>
    <row r="26" spans="1:11" ht="12" customHeight="1">
      <c r="A26" s="114"/>
      <c r="B26" s="762" t="s">
        <v>982</v>
      </c>
      <c r="C26" s="762"/>
      <c r="D26" s="281">
        <v>0</v>
      </c>
      <c r="E26" s="281">
        <v>0</v>
      </c>
      <c r="F26" s="286">
        <f t="shared" ref="F26:F36" si="2">+D26-E26</f>
        <v>0</v>
      </c>
      <c r="G26" s="762" t="s">
        <v>29</v>
      </c>
      <c r="H26" s="762"/>
      <c r="I26" s="281">
        <v>0</v>
      </c>
      <c r="J26" s="281">
        <v>0</v>
      </c>
      <c r="K26" s="310">
        <f t="shared" si="0"/>
        <v>0</v>
      </c>
    </row>
    <row r="27" spans="1:11" ht="12" customHeight="1">
      <c r="A27" s="114"/>
      <c r="B27" s="762" t="s">
        <v>983</v>
      </c>
      <c r="C27" s="762"/>
      <c r="D27" s="281">
        <v>0</v>
      </c>
      <c r="E27" s="281">
        <v>0</v>
      </c>
      <c r="F27" s="286"/>
      <c r="G27" s="525" t="s">
        <v>31</v>
      </c>
      <c r="H27" s="525"/>
      <c r="I27" s="281">
        <v>0</v>
      </c>
      <c r="J27" s="281">
        <v>0</v>
      </c>
      <c r="K27" s="310">
        <f t="shared" ref="K27:K34" si="3">+I27-J27</f>
        <v>0</v>
      </c>
    </row>
    <row r="28" spans="1:11" ht="12" customHeight="1">
      <c r="A28" s="114"/>
      <c r="B28" s="762" t="s">
        <v>984</v>
      </c>
      <c r="C28" s="762"/>
      <c r="D28" s="281">
        <v>0</v>
      </c>
      <c r="E28" s="281">
        <v>0</v>
      </c>
      <c r="F28" s="286"/>
      <c r="G28" s="525" t="s">
        <v>33</v>
      </c>
      <c r="H28" s="525"/>
      <c r="I28" s="281">
        <v>0</v>
      </c>
      <c r="J28" s="281">
        <v>0</v>
      </c>
      <c r="K28" s="310">
        <f t="shared" si="3"/>
        <v>0</v>
      </c>
    </row>
    <row r="29" spans="1:11" ht="12" customHeight="1">
      <c r="A29" s="114"/>
      <c r="B29" s="762" t="s">
        <v>30</v>
      </c>
      <c r="C29" s="762"/>
      <c r="D29" s="281">
        <v>0</v>
      </c>
      <c r="E29" s="281">
        <v>0</v>
      </c>
      <c r="F29" s="286">
        <f t="shared" si="2"/>
        <v>0</v>
      </c>
      <c r="G29" s="525" t="s">
        <v>35</v>
      </c>
      <c r="H29" s="525"/>
      <c r="I29" s="281">
        <v>0</v>
      </c>
      <c r="J29" s="281">
        <v>0</v>
      </c>
      <c r="K29" s="310">
        <f t="shared" si="3"/>
        <v>0</v>
      </c>
    </row>
    <row r="30" spans="1:11" ht="12" customHeight="1">
      <c r="A30" s="114"/>
      <c r="B30" s="762" t="s">
        <v>986</v>
      </c>
      <c r="C30" s="762"/>
      <c r="D30" s="281">
        <v>11689930.890000001</v>
      </c>
      <c r="E30" s="281">
        <v>11036988.27</v>
      </c>
      <c r="F30" s="286">
        <v>36.24</v>
      </c>
      <c r="G30" s="526" t="s">
        <v>37</v>
      </c>
      <c r="H30" s="526"/>
      <c r="I30" s="281">
        <v>0</v>
      </c>
      <c r="J30" s="281">
        <v>0</v>
      </c>
      <c r="K30" s="310">
        <f t="shared" si="3"/>
        <v>0</v>
      </c>
    </row>
    <row r="31" spans="1:11">
      <c r="A31" s="114"/>
      <c r="B31" s="762" t="s">
        <v>988</v>
      </c>
      <c r="C31" s="762"/>
      <c r="D31" s="281">
        <v>8860203.3300000001</v>
      </c>
      <c r="E31" s="281">
        <v>8397640.1799999997</v>
      </c>
      <c r="F31" s="286">
        <v>27.46</v>
      </c>
      <c r="G31" s="525" t="s">
        <v>39</v>
      </c>
      <c r="H31" s="525"/>
      <c r="I31" s="281">
        <v>0</v>
      </c>
      <c r="J31" s="281">
        <v>0</v>
      </c>
      <c r="K31" s="310">
        <f t="shared" si="3"/>
        <v>0</v>
      </c>
    </row>
    <row r="32" spans="1:11">
      <c r="A32" s="114"/>
      <c r="B32" s="762" t="s">
        <v>987</v>
      </c>
      <c r="C32" s="762"/>
      <c r="D32" s="281">
        <v>0</v>
      </c>
      <c r="E32" s="281">
        <v>0</v>
      </c>
      <c r="F32" s="286">
        <f t="shared" si="2"/>
        <v>0</v>
      </c>
      <c r="G32" s="249"/>
      <c r="H32" s="525"/>
      <c r="I32" s="282"/>
      <c r="J32" s="282"/>
      <c r="K32" s="310">
        <f t="shared" si="3"/>
        <v>0</v>
      </c>
    </row>
    <row r="33" spans="1:13" ht="12" customHeight="1">
      <c r="A33" s="114"/>
      <c r="B33" s="762" t="s">
        <v>38</v>
      </c>
      <c r="C33" s="762"/>
      <c r="D33" s="281">
        <v>0</v>
      </c>
      <c r="E33" s="281">
        <v>0</v>
      </c>
      <c r="F33" s="286">
        <f t="shared" si="2"/>
        <v>0</v>
      </c>
      <c r="G33" s="527" t="s">
        <v>42</v>
      </c>
      <c r="H33" s="527"/>
      <c r="I33" s="283">
        <f>SUM(I26:I31)</f>
        <v>0</v>
      </c>
      <c r="J33" s="283">
        <f>SUM(J26:J31)</f>
        <v>0</v>
      </c>
      <c r="K33" s="310">
        <f t="shared" si="3"/>
        <v>0</v>
      </c>
    </row>
    <row r="34" spans="1:13">
      <c r="A34" s="114"/>
      <c r="B34" s="762" t="s">
        <v>989</v>
      </c>
      <c r="C34" s="762"/>
      <c r="D34" s="281">
        <v>385659.48</v>
      </c>
      <c r="E34" s="281">
        <v>55233.36</v>
      </c>
      <c r="F34" s="286">
        <v>1.19</v>
      </c>
      <c r="G34" s="252"/>
      <c r="H34" s="528"/>
      <c r="I34" s="284"/>
      <c r="J34" s="284"/>
      <c r="K34" s="310">
        <f t="shared" si="3"/>
        <v>0</v>
      </c>
    </row>
    <row r="35" spans="1:13" ht="12" customHeight="1">
      <c r="A35" s="114"/>
      <c r="B35" s="762" t="s">
        <v>990</v>
      </c>
      <c r="C35" s="762"/>
      <c r="D35" s="281">
        <v>0</v>
      </c>
      <c r="E35" s="281">
        <v>0</v>
      </c>
      <c r="F35" s="286">
        <f t="shared" si="2"/>
        <v>0</v>
      </c>
      <c r="G35" s="527" t="s">
        <v>167</v>
      </c>
      <c r="H35" s="527"/>
      <c r="I35" s="283">
        <f>I22+I33</f>
        <v>2873302.4</v>
      </c>
      <c r="J35" s="283">
        <f>J22+J33</f>
        <v>2738462.71</v>
      </c>
      <c r="K35" s="310">
        <v>100</v>
      </c>
    </row>
    <row r="36" spans="1:13">
      <c r="A36" s="114"/>
      <c r="B36" s="762" t="s">
        <v>991</v>
      </c>
      <c r="C36" s="762"/>
      <c r="D36" s="281">
        <v>0</v>
      </c>
      <c r="E36" s="281">
        <v>0</v>
      </c>
      <c r="F36" s="286">
        <f t="shared" si="2"/>
        <v>0</v>
      </c>
      <c r="G36" s="252"/>
      <c r="H36" s="255"/>
      <c r="I36" s="284"/>
      <c r="J36" s="284"/>
      <c r="K36" s="310">
        <f>+I36-J36</f>
        <v>0</v>
      </c>
    </row>
    <row r="37" spans="1:13" ht="24">
      <c r="A37" s="114"/>
      <c r="B37" s="249"/>
      <c r="C37" s="250"/>
      <c r="D37" s="282"/>
      <c r="E37" s="282"/>
      <c r="F37" s="286"/>
      <c r="G37" s="528" t="s">
        <v>46</v>
      </c>
      <c r="H37" s="528"/>
      <c r="I37" s="282"/>
      <c r="J37" s="282"/>
      <c r="K37" s="310">
        <f>+I37-J37</f>
        <v>0</v>
      </c>
      <c r="M37" s="271"/>
    </row>
    <row r="38" spans="1:13" ht="12" customHeight="1">
      <c r="A38" s="125"/>
      <c r="B38" s="766" t="s">
        <v>45</v>
      </c>
      <c r="C38" s="766"/>
      <c r="D38" s="283">
        <f>SUM(D26:D36)</f>
        <v>20935793.699999999</v>
      </c>
      <c r="E38" s="283">
        <f>SUM(E26:E36)</f>
        <v>19489861.809999999</v>
      </c>
      <c r="F38" s="286">
        <v>64.900000000000006</v>
      </c>
      <c r="G38" s="252"/>
      <c r="H38" s="255"/>
      <c r="I38" s="282"/>
      <c r="J38" s="282"/>
      <c r="K38" s="310">
        <f>+I38-J38</f>
        <v>0</v>
      </c>
    </row>
    <row r="39" spans="1:13" ht="12" customHeight="1">
      <c r="A39" s="114"/>
      <c r="B39" s="249"/>
      <c r="C39" s="252"/>
      <c r="D39" s="282"/>
      <c r="E39" s="282"/>
      <c r="F39" s="286"/>
      <c r="G39" s="527" t="s">
        <v>48</v>
      </c>
      <c r="H39" s="527"/>
      <c r="I39" s="283">
        <f>SUM(I41:I43)</f>
        <v>9294807.6799999997</v>
      </c>
      <c r="J39" s="283">
        <f>SUM(J41:J43)</f>
        <v>9294807.6799999997</v>
      </c>
      <c r="K39" s="310">
        <v>31.63</v>
      </c>
    </row>
    <row r="40" spans="1:13">
      <c r="A40" s="114"/>
      <c r="B40" s="766" t="s">
        <v>168</v>
      </c>
      <c r="C40" s="766"/>
      <c r="D40" s="283">
        <f>D21+D38</f>
        <v>32254125.84</v>
      </c>
      <c r="E40" s="283">
        <f>E21+E38</f>
        <v>29487755.609999999</v>
      </c>
      <c r="F40" s="286">
        <v>100</v>
      </c>
      <c r="G40" s="249"/>
      <c r="H40" s="256"/>
      <c r="I40" s="282"/>
      <c r="J40" s="282"/>
      <c r="K40" s="310">
        <f>+I40-J40</f>
        <v>0</v>
      </c>
    </row>
    <row r="41" spans="1:13" ht="12" customHeight="1">
      <c r="A41" s="114"/>
      <c r="B41" s="249"/>
      <c r="C41" s="249"/>
      <c r="D41" s="251"/>
      <c r="E41" s="251"/>
      <c r="F41" s="248"/>
      <c r="G41" s="525" t="s">
        <v>49</v>
      </c>
      <c r="H41" s="525"/>
      <c r="I41" s="281">
        <v>9294807.6799999997</v>
      </c>
      <c r="J41" s="281">
        <v>9294807.6799999997</v>
      </c>
      <c r="K41" s="310">
        <v>31.63</v>
      </c>
    </row>
    <row r="42" spans="1:13">
      <c r="A42" s="114"/>
      <c r="B42" s="249"/>
      <c r="C42" s="249"/>
      <c r="D42" s="251"/>
      <c r="E42" s="251"/>
      <c r="F42" s="248"/>
      <c r="G42" s="525" t="s">
        <v>50</v>
      </c>
      <c r="H42" s="525"/>
      <c r="I42" s="281">
        <v>0</v>
      </c>
      <c r="J42" s="281">
        <v>0</v>
      </c>
      <c r="K42" s="310">
        <f>+I42-J42</f>
        <v>0</v>
      </c>
    </row>
    <row r="43" spans="1:13" ht="24">
      <c r="A43" s="114"/>
      <c r="B43" s="249"/>
      <c r="C43" s="249"/>
      <c r="D43" s="251"/>
      <c r="E43" s="251"/>
      <c r="F43" s="248"/>
      <c r="G43" s="525" t="s">
        <v>51</v>
      </c>
      <c r="H43" s="525"/>
      <c r="I43" s="281">
        <v>0</v>
      </c>
      <c r="J43" s="281">
        <v>0</v>
      </c>
      <c r="K43" s="310">
        <f>+I43-J43</f>
        <v>0</v>
      </c>
    </row>
    <row r="44" spans="1:13" ht="12" customHeight="1">
      <c r="A44" s="114"/>
      <c r="B44" s="249"/>
      <c r="C44" s="767"/>
      <c r="D44" s="767"/>
      <c r="E44" s="251"/>
      <c r="F44" s="248"/>
      <c r="G44" s="249"/>
      <c r="H44" s="256"/>
      <c r="I44" s="282"/>
      <c r="J44" s="282"/>
      <c r="K44" s="310">
        <f>+I44-J44</f>
        <v>0</v>
      </c>
    </row>
    <row r="45" spans="1:13" ht="12" customHeight="1">
      <c r="A45" s="114"/>
      <c r="B45" s="249"/>
      <c r="C45" s="767"/>
      <c r="D45" s="767"/>
      <c r="E45" s="251"/>
      <c r="F45" s="248"/>
      <c r="G45" s="527" t="s">
        <v>52</v>
      </c>
      <c r="H45" s="527"/>
      <c r="I45" s="283">
        <f>SUM(I47:I51)</f>
        <v>20086015.759999998</v>
      </c>
      <c r="J45" s="283">
        <f>SUM(J47:J51)</f>
        <v>17454485.219999999</v>
      </c>
      <c r="K45" s="310">
        <v>68.36</v>
      </c>
    </row>
    <row r="46" spans="1:13" ht="12" customHeight="1">
      <c r="A46" s="114"/>
      <c r="B46" s="249"/>
      <c r="C46" s="767"/>
      <c r="D46" s="767"/>
      <c r="E46" s="251"/>
      <c r="F46" s="248"/>
      <c r="G46" s="252"/>
      <c r="H46" s="256"/>
      <c r="I46" s="288"/>
      <c r="J46" s="288"/>
      <c r="K46" s="310">
        <f>+I46-J46</f>
        <v>0</v>
      </c>
    </row>
    <row r="47" spans="1:13" ht="12" customHeight="1">
      <c r="A47" s="114"/>
      <c r="B47" s="249"/>
      <c r="C47" s="767"/>
      <c r="D47" s="767"/>
      <c r="E47" s="251"/>
      <c r="F47" s="248"/>
      <c r="G47" s="762" t="s">
        <v>53</v>
      </c>
      <c r="H47" s="762"/>
      <c r="I47" s="281">
        <v>5766113.1900000004</v>
      </c>
      <c r="J47" s="281">
        <v>8994325.8499999996</v>
      </c>
      <c r="K47" s="310">
        <v>19.62</v>
      </c>
    </row>
    <row r="48" spans="1:13" ht="12" customHeight="1">
      <c r="A48" s="114"/>
      <c r="B48" s="249"/>
      <c r="C48" s="767"/>
      <c r="D48" s="767"/>
      <c r="E48" s="251"/>
      <c r="F48" s="248"/>
      <c r="G48" s="525" t="s">
        <v>54</v>
      </c>
      <c r="H48" s="525"/>
      <c r="I48" s="281">
        <v>51910930.799999997</v>
      </c>
      <c r="J48" s="281">
        <v>45590121.549999997</v>
      </c>
      <c r="K48" s="310">
        <v>176.68</v>
      </c>
    </row>
    <row r="49" spans="1:11" ht="12" customHeight="1">
      <c r="A49" s="114"/>
      <c r="B49" s="249"/>
      <c r="C49" s="767"/>
      <c r="D49" s="767"/>
      <c r="E49" s="251"/>
      <c r="F49" s="248"/>
      <c r="G49" s="525" t="s">
        <v>55</v>
      </c>
      <c r="H49" s="525"/>
      <c r="I49" s="281"/>
      <c r="J49" s="281"/>
      <c r="K49" s="310">
        <f>+I49-J49</f>
        <v>0</v>
      </c>
    </row>
    <row r="50" spans="1:11" ht="12" customHeight="1">
      <c r="A50" s="114"/>
      <c r="B50" s="249"/>
      <c r="C50" s="767"/>
      <c r="D50" s="767"/>
      <c r="E50" s="251"/>
      <c r="F50" s="248"/>
      <c r="G50" s="525" t="s">
        <v>56</v>
      </c>
      <c r="H50" s="525"/>
      <c r="I50" s="281">
        <v>0</v>
      </c>
      <c r="J50" s="281">
        <v>0</v>
      </c>
      <c r="K50" s="310">
        <f>+I50-J50</f>
        <v>0</v>
      </c>
    </row>
    <row r="51" spans="1:11" ht="12" customHeight="1">
      <c r="A51" s="114"/>
      <c r="B51" s="249"/>
      <c r="C51" s="767"/>
      <c r="D51" s="767"/>
      <c r="E51" s="251"/>
      <c r="F51" s="248"/>
      <c r="G51" s="762" t="s">
        <v>57</v>
      </c>
      <c r="H51" s="762"/>
      <c r="I51" s="281">
        <v>-37591028.229999997</v>
      </c>
      <c r="J51" s="281">
        <v>-37129962.18</v>
      </c>
      <c r="K51" s="310">
        <v>-127.94</v>
      </c>
    </row>
    <row r="52" spans="1:11">
      <c r="A52" s="114"/>
      <c r="B52" s="249"/>
      <c r="C52" s="249"/>
      <c r="D52" s="251"/>
      <c r="E52" s="251"/>
      <c r="F52" s="248"/>
      <c r="G52" s="249"/>
      <c r="H52" s="256"/>
      <c r="I52" s="282"/>
      <c r="J52" s="282"/>
      <c r="K52" s="310">
        <f t="shared" ref="K52:K57" si="4">+I52-J52</f>
        <v>0</v>
      </c>
    </row>
    <row r="53" spans="1:11" ht="12" customHeight="1">
      <c r="A53" s="114"/>
      <c r="B53" s="249"/>
      <c r="C53" s="249"/>
      <c r="D53" s="251"/>
      <c r="E53" s="251"/>
      <c r="F53" s="248"/>
      <c r="G53" s="527" t="s">
        <v>58</v>
      </c>
      <c r="H53" s="527"/>
      <c r="I53" s="283">
        <f>SUM(I55:I56)</f>
        <v>0</v>
      </c>
      <c r="J53" s="283">
        <f>SUM(J55:J56)</f>
        <v>0</v>
      </c>
      <c r="K53" s="310">
        <f t="shared" si="4"/>
        <v>0</v>
      </c>
    </row>
    <row r="54" spans="1:11">
      <c r="A54" s="114"/>
      <c r="B54" s="249"/>
      <c r="C54" s="249"/>
      <c r="D54" s="251"/>
      <c r="E54" s="251"/>
      <c r="F54" s="248"/>
      <c r="G54" s="249"/>
      <c r="H54" s="256"/>
      <c r="I54" s="282"/>
      <c r="J54" s="282"/>
      <c r="K54" s="310">
        <f t="shared" si="4"/>
        <v>0</v>
      </c>
    </row>
    <row r="55" spans="1:11" ht="25.5" customHeight="1">
      <c r="A55" s="114"/>
      <c r="B55" s="249"/>
      <c r="C55" s="249"/>
      <c r="D55" s="251"/>
      <c r="E55" s="251"/>
      <c r="F55" s="248"/>
      <c r="G55" s="525" t="s">
        <v>59</v>
      </c>
      <c r="H55" s="525"/>
      <c r="I55" s="281">
        <v>0</v>
      </c>
      <c r="J55" s="281">
        <v>0</v>
      </c>
      <c r="K55" s="310">
        <f t="shared" si="4"/>
        <v>0</v>
      </c>
    </row>
    <row r="56" spans="1:11" ht="24">
      <c r="A56" s="114"/>
      <c r="B56" s="249"/>
      <c r="C56" s="249"/>
      <c r="D56" s="251"/>
      <c r="E56" s="251"/>
      <c r="F56" s="248"/>
      <c r="G56" s="525" t="s">
        <v>60</v>
      </c>
      <c r="H56" s="525"/>
      <c r="I56" s="281">
        <v>0</v>
      </c>
      <c r="J56" s="281">
        <v>0</v>
      </c>
      <c r="K56" s="310">
        <f t="shared" si="4"/>
        <v>0</v>
      </c>
    </row>
    <row r="57" spans="1:11" ht="12" customHeight="1">
      <c r="A57" s="114"/>
      <c r="B57" s="249"/>
      <c r="C57" s="249"/>
      <c r="D57" s="251"/>
      <c r="E57" s="251"/>
      <c r="F57" s="248"/>
      <c r="G57" s="249"/>
      <c r="H57" s="257"/>
      <c r="I57" s="282"/>
      <c r="J57" s="282"/>
      <c r="K57" s="310">
        <f t="shared" si="4"/>
        <v>0</v>
      </c>
    </row>
    <row r="58" spans="1:11" ht="12" customHeight="1">
      <c r="A58" s="114"/>
      <c r="B58" s="249"/>
      <c r="C58" s="249"/>
      <c r="D58" s="251"/>
      <c r="E58" s="251"/>
      <c r="F58" s="248"/>
      <c r="G58" s="527" t="s">
        <v>61</v>
      </c>
      <c r="H58" s="527"/>
      <c r="I58" s="283">
        <f>I39+I45+I53</f>
        <v>29380823.439999998</v>
      </c>
      <c r="J58" s="283">
        <f>J39+J45+J53</f>
        <v>26749292.899999999</v>
      </c>
      <c r="K58" s="310">
        <v>100</v>
      </c>
    </row>
    <row r="59" spans="1:11" ht="9.9499999999999993" customHeight="1">
      <c r="A59" s="114"/>
      <c r="B59" s="249"/>
      <c r="C59" s="249"/>
      <c r="D59" s="251"/>
      <c r="E59" s="251"/>
      <c r="F59" s="248"/>
      <c r="G59" s="249"/>
      <c r="H59" s="256"/>
      <c r="I59" s="282"/>
      <c r="J59" s="282"/>
      <c r="K59" s="310">
        <f>+I59-J59</f>
        <v>0</v>
      </c>
    </row>
    <row r="60" spans="1:11" ht="12" customHeight="1">
      <c r="A60" s="114"/>
      <c r="B60" s="249"/>
      <c r="C60" s="249"/>
      <c r="D60" s="251"/>
      <c r="E60" s="251"/>
      <c r="F60" s="248"/>
      <c r="G60" s="764" t="s">
        <v>169</v>
      </c>
      <c r="H60" s="764"/>
      <c r="I60" s="289">
        <f>I35+I58</f>
        <v>32254125.839999996</v>
      </c>
      <c r="J60" s="289">
        <f>J35+J58</f>
        <v>29487755.609999999</v>
      </c>
      <c r="K60" s="310">
        <v>100</v>
      </c>
    </row>
    <row r="61" spans="1:11" ht="9.9499999999999993" customHeight="1">
      <c r="A61" s="114"/>
      <c r="B61" s="249"/>
      <c r="C61" s="249"/>
      <c r="D61" s="251"/>
      <c r="E61" s="251"/>
      <c r="F61" s="248"/>
      <c r="K61" s="113"/>
    </row>
    <row r="62" spans="1:11" ht="12" customHeight="1">
      <c r="A62" s="114"/>
      <c r="B62" s="123"/>
      <c r="C62" s="123"/>
      <c r="D62" s="124"/>
      <c r="E62" s="124"/>
      <c r="K62" s="113"/>
    </row>
    <row r="63" spans="1:11" ht="6" customHeight="1">
      <c r="A63" s="126"/>
      <c r="B63" s="127"/>
      <c r="C63" s="127"/>
      <c r="D63" s="127"/>
      <c r="E63" s="127"/>
      <c r="F63" s="128"/>
      <c r="G63" s="127"/>
      <c r="H63" s="127"/>
      <c r="I63" s="290"/>
      <c r="J63" s="290"/>
      <c r="K63" s="129"/>
    </row>
    <row r="64" spans="1:11" ht="6" customHeight="1">
      <c r="B64" s="116"/>
      <c r="C64" s="130"/>
      <c r="D64" s="131"/>
      <c r="E64" s="131"/>
      <c r="G64" s="132"/>
      <c r="H64" s="130"/>
      <c r="I64" s="131"/>
      <c r="J64" s="131"/>
    </row>
    <row r="65" spans="1:16" ht="6" customHeight="1">
      <c r="A65" s="133"/>
      <c r="B65" s="134"/>
      <c r="C65" s="135"/>
      <c r="D65" s="136"/>
      <c r="E65" s="136"/>
      <c r="F65" s="128"/>
      <c r="G65" s="137"/>
      <c r="H65" s="135"/>
      <c r="I65" s="136"/>
      <c r="J65" s="136"/>
      <c r="K65" s="133"/>
    </row>
    <row r="66" spans="1:16" ht="14.25" customHeight="1">
      <c r="B66" s="117" t="s">
        <v>994</v>
      </c>
      <c r="C66" s="130"/>
      <c r="D66" s="131"/>
      <c r="E66" s="131"/>
      <c r="G66" s="132"/>
      <c r="H66" s="130"/>
      <c r="I66" s="131"/>
      <c r="J66" s="131"/>
      <c r="K66" s="104"/>
    </row>
    <row r="67" spans="1:16" ht="15" customHeight="1">
      <c r="B67" s="765" t="s">
        <v>439</v>
      </c>
      <c r="C67" s="765"/>
      <c r="D67" s="765"/>
      <c r="E67" s="765"/>
      <c r="F67" s="765"/>
      <c r="G67" s="765"/>
      <c r="H67" s="765"/>
      <c r="I67" s="765"/>
      <c r="J67" s="765"/>
    </row>
    <row r="68" spans="1:16" ht="14.25" customHeight="1">
      <c r="B68" s="397"/>
      <c r="C68" s="397"/>
      <c r="D68" s="397"/>
      <c r="E68" s="397"/>
      <c r="F68" s="397"/>
      <c r="G68" s="397"/>
      <c r="H68" s="397"/>
      <c r="I68" s="397"/>
      <c r="J68" s="397"/>
    </row>
    <row r="69" spans="1:16" ht="12.75" customHeight="1">
      <c r="B69" s="397"/>
      <c r="C69" s="397"/>
      <c r="D69" s="397"/>
      <c r="E69" s="397"/>
      <c r="F69" s="397"/>
      <c r="G69" s="397"/>
      <c r="H69" s="397"/>
      <c r="I69" s="397"/>
      <c r="J69" s="397"/>
    </row>
    <row r="70" spans="1:16" s="89" customFormat="1" ht="15.75" customHeight="1">
      <c r="A70" s="104"/>
      <c r="B70" s="757" t="s">
        <v>906</v>
      </c>
      <c r="C70" s="757"/>
      <c r="D70" s="131"/>
      <c r="E70" s="757" t="s">
        <v>969</v>
      </c>
      <c r="F70" s="757"/>
      <c r="G70" s="757"/>
      <c r="H70" s="100"/>
      <c r="I70" s="131"/>
      <c r="J70" s="104"/>
      <c r="K70" s="104"/>
      <c r="L70" s="104"/>
      <c r="M70" s="104"/>
      <c r="N70" s="104"/>
      <c r="O70" s="104"/>
      <c r="P70" s="104"/>
    </row>
    <row r="71" spans="1:16" customFormat="1" ht="21" customHeight="1">
      <c r="A71" s="77"/>
      <c r="B71" s="100" t="s">
        <v>938</v>
      </c>
      <c r="C71" s="100"/>
      <c r="D71" s="203"/>
      <c r="E71" s="203"/>
      <c r="F71" s="100"/>
      <c r="G71" s="100"/>
      <c r="H71" s="17"/>
    </row>
    <row r="72" spans="1:16">
      <c r="K72" s="104"/>
      <c r="L72" s="105"/>
    </row>
    <row r="73" spans="1:16">
      <c r="C73" s="758"/>
      <c r="D73" s="758"/>
      <c r="G73" s="758"/>
      <c r="H73" s="758"/>
      <c r="K73" s="104"/>
      <c r="L73" s="105"/>
    </row>
    <row r="74" spans="1:16">
      <c r="K74" s="104"/>
      <c r="L74" s="105"/>
    </row>
    <row r="75" spans="1:16" s="89" customFormat="1">
      <c r="B75" s="757" t="s">
        <v>905</v>
      </c>
      <c r="C75" s="757"/>
      <c r="D75" s="398"/>
      <c r="E75" s="757" t="s">
        <v>933</v>
      </c>
      <c r="F75" s="757"/>
      <c r="G75" s="757"/>
    </row>
    <row r="76" spans="1:16" customFormat="1" ht="15">
      <c r="A76" s="88" t="s">
        <v>1317</v>
      </c>
      <c r="B76" s="17"/>
      <c r="C76" s="17"/>
      <c r="D76" s="17"/>
      <c r="E76" s="17"/>
      <c r="F76" s="17"/>
      <c r="G76" s="17"/>
    </row>
    <row r="77" spans="1:16">
      <c r="C77" s="758"/>
      <c r="D77" s="758"/>
      <c r="K77" s="104"/>
      <c r="L77" s="105"/>
    </row>
    <row r="81" spans="1:7" s="89" customFormat="1" ht="16.5" customHeight="1">
      <c r="A81" s="415"/>
      <c r="B81" s="757" t="s">
        <v>905</v>
      </c>
      <c r="C81" s="757"/>
      <c r="D81" s="404"/>
    </row>
    <row r="82" spans="1:7" s="418" customFormat="1" ht="15">
      <c r="A82" s="416" t="s">
        <v>939</v>
      </c>
      <c r="B82" s="417"/>
      <c r="C82" s="417"/>
      <c r="D82" s="417"/>
      <c r="E82" s="417"/>
      <c r="F82" s="417"/>
      <c r="G82" s="417"/>
    </row>
  </sheetData>
  <sheetProtection formatCells="0" selectLockedCells="1"/>
  <mergeCells count="55">
    <mergeCell ref="B34:C34"/>
    <mergeCell ref="B35:C35"/>
    <mergeCell ref="B33:C33"/>
    <mergeCell ref="G24:H24"/>
    <mergeCell ref="B30:C30"/>
    <mergeCell ref="B32:C32"/>
    <mergeCell ref="B24:C24"/>
    <mergeCell ref="B31:C31"/>
    <mergeCell ref="B29:C29"/>
    <mergeCell ref="B26:C26"/>
    <mergeCell ref="G26:H26"/>
    <mergeCell ref="B27:C27"/>
    <mergeCell ref="B28:C28"/>
    <mergeCell ref="B6:C6"/>
    <mergeCell ref="G6:H6"/>
    <mergeCell ref="G16:H16"/>
    <mergeCell ref="G22:H22"/>
    <mergeCell ref="G20:H20"/>
    <mergeCell ref="B18:C18"/>
    <mergeCell ref="G18:H18"/>
    <mergeCell ref="B19:C19"/>
    <mergeCell ref="G19:H19"/>
    <mergeCell ref="B21:C21"/>
    <mergeCell ref="B67:J67"/>
    <mergeCell ref="G60:H60"/>
    <mergeCell ref="B36:C36"/>
    <mergeCell ref="B38:C38"/>
    <mergeCell ref="C44:D51"/>
    <mergeCell ref="B40:C40"/>
    <mergeCell ref="G51:H51"/>
    <mergeCell ref="G47:H47"/>
    <mergeCell ref="C1:I1"/>
    <mergeCell ref="C2:I2"/>
    <mergeCell ref="C3:I3"/>
    <mergeCell ref="B17:C17"/>
    <mergeCell ref="G17:H17"/>
    <mergeCell ref="B14:C14"/>
    <mergeCell ref="G14:H14"/>
    <mergeCell ref="B15:C15"/>
    <mergeCell ref="G15:H15"/>
    <mergeCell ref="B16:C16"/>
    <mergeCell ref="B9:C9"/>
    <mergeCell ref="B11:C11"/>
    <mergeCell ref="G11:H11"/>
    <mergeCell ref="B13:C13"/>
    <mergeCell ref="G13:H13"/>
    <mergeCell ref="G9:H9"/>
    <mergeCell ref="B75:C75"/>
    <mergeCell ref="B81:C81"/>
    <mergeCell ref="E70:G70"/>
    <mergeCell ref="E75:G75"/>
    <mergeCell ref="B70:C70"/>
    <mergeCell ref="C73:D73"/>
    <mergeCell ref="G73:H73"/>
    <mergeCell ref="C77:D77"/>
  </mergeCells>
  <conditionalFormatting sqref="C44:D51">
    <cfRule type="expression" dxfId="1" priority="3">
      <formula>$E$40&lt;&gt;$J$60</formula>
    </cfRule>
    <cfRule type="expression" dxfId="0" priority="4">
      <formula>$D$40&lt;&gt;$I$60</formula>
    </cfRule>
  </conditionalFormatting>
  <printOptions horizontalCentered="1" verticalCentered="1"/>
  <pageMargins left="0.19685039370078741" right="0" top="0.19685039370078741" bottom="0.15748031496062992" header="0" footer="0"/>
  <pageSetup scale="55"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7"/>
  <sheetViews>
    <sheetView workbookViewId="0">
      <selection sqref="A1:XFD1048576"/>
    </sheetView>
  </sheetViews>
  <sheetFormatPr baseColWidth="10" defaultRowHeight="15"/>
  <cols>
    <col min="1" max="1" width="67.28515625" customWidth="1"/>
    <col min="2" max="2" width="13.28515625" customWidth="1"/>
    <col min="3" max="3" width="14.140625" customWidth="1"/>
    <col min="4" max="4" width="13.85546875" customWidth="1"/>
    <col min="5" max="5" width="13.5703125" customWidth="1"/>
  </cols>
  <sheetData>
    <row r="1" spans="1:5" ht="15.75">
      <c r="A1" s="852" t="s">
        <v>427</v>
      </c>
      <c r="B1" s="853"/>
      <c r="C1" s="853"/>
      <c r="D1" s="853"/>
      <c r="E1" s="853"/>
    </row>
    <row r="2" spans="1:5" ht="15.75">
      <c r="A2" s="854" t="s">
        <v>1131</v>
      </c>
      <c r="B2" s="855"/>
      <c r="C2" s="855"/>
      <c r="D2" s="855"/>
      <c r="E2" s="855"/>
    </row>
    <row r="3" spans="1:5" ht="15.75">
      <c r="A3" s="856" t="s">
        <v>1276</v>
      </c>
      <c r="B3" s="857"/>
      <c r="C3" s="857"/>
      <c r="D3" s="857"/>
      <c r="E3" s="857"/>
    </row>
    <row r="4" spans="1:5" ht="6.75" customHeight="1">
      <c r="A4" s="86"/>
      <c r="B4" s="86"/>
      <c r="C4" s="86"/>
      <c r="D4" s="86"/>
      <c r="E4" s="86"/>
    </row>
    <row r="5" spans="1:5" ht="15.75" thickBot="1">
      <c r="A5" s="629" t="s">
        <v>1132</v>
      </c>
      <c r="B5" s="628" t="s">
        <v>1133</v>
      </c>
      <c r="C5" s="628" t="s">
        <v>1134</v>
      </c>
      <c r="D5" s="628" t="s">
        <v>1135</v>
      </c>
      <c r="E5" s="628" t="s">
        <v>1136</v>
      </c>
    </row>
    <row r="6" spans="1:5">
      <c r="A6" s="631" t="s">
        <v>68</v>
      </c>
      <c r="B6" s="633">
        <f>B7+B10</f>
        <v>29677268.75</v>
      </c>
      <c r="C6" s="633">
        <f t="shared" ref="C6:E6" si="0">C7+C10</f>
        <v>41279606.079999998</v>
      </c>
      <c r="D6" s="633">
        <f t="shared" si="0"/>
        <v>38702749.019999996</v>
      </c>
      <c r="E6" s="633">
        <f t="shared" si="0"/>
        <v>32254125.809999999</v>
      </c>
    </row>
    <row r="7" spans="1:5">
      <c r="A7" s="631" t="s">
        <v>7</v>
      </c>
      <c r="B7" s="633">
        <f>SUM(B8:B9)</f>
        <v>11096952.309999999</v>
      </c>
      <c r="C7" s="633">
        <f t="shared" ref="C7:E7" si="1">SUM(C8:C9)</f>
        <v>38924128.850000001</v>
      </c>
      <c r="D7" s="633">
        <f t="shared" si="1"/>
        <v>38702749.019999996</v>
      </c>
      <c r="E7" s="633">
        <f t="shared" si="1"/>
        <v>11318332.140000001</v>
      </c>
    </row>
    <row r="8" spans="1:5">
      <c r="A8" s="606" t="s">
        <v>9</v>
      </c>
      <c r="B8" s="632">
        <v>5487821.75</v>
      </c>
      <c r="C8" s="632">
        <v>26007850.57</v>
      </c>
      <c r="D8" s="632">
        <v>26140944.109999999</v>
      </c>
      <c r="E8" s="632">
        <f>B8+C8-D8</f>
        <v>5354728.2100000009</v>
      </c>
    </row>
    <row r="9" spans="1:5">
      <c r="A9" s="606" t="s">
        <v>1137</v>
      </c>
      <c r="B9" s="632">
        <v>5609130.5599999996</v>
      </c>
      <c r="C9" s="632">
        <v>12916278.279999999</v>
      </c>
      <c r="D9" s="632">
        <v>12561804.91</v>
      </c>
      <c r="E9" s="632">
        <f>B9+C9-D9</f>
        <v>5963603.9299999997</v>
      </c>
    </row>
    <row r="10" spans="1:5">
      <c r="A10" s="631" t="s">
        <v>26</v>
      </c>
      <c r="B10" s="633">
        <f>SUM(B11:B13)</f>
        <v>18580316.440000001</v>
      </c>
      <c r="C10" s="633">
        <f t="shared" ref="C10:E10" si="2">SUM(C11:C13)</f>
        <v>2355477.23</v>
      </c>
      <c r="D10" s="633">
        <f t="shared" si="2"/>
        <v>0</v>
      </c>
      <c r="E10" s="633">
        <f t="shared" si="2"/>
        <v>20935793.669999998</v>
      </c>
    </row>
    <row r="11" spans="1:5">
      <c r="A11" s="630" t="s">
        <v>32</v>
      </c>
      <c r="B11" s="632">
        <v>9543608.1799999997</v>
      </c>
      <c r="C11" s="632">
        <v>2146322.71</v>
      </c>
      <c r="D11" s="632">
        <v>0</v>
      </c>
      <c r="E11" s="632">
        <f t="shared" ref="E11:E13" si="3">B11+C11-D11</f>
        <v>11689930.890000001</v>
      </c>
    </row>
    <row r="12" spans="1:5">
      <c r="A12" s="606" t="s">
        <v>34</v>
      </c>
      <c r="B12" s="632">
        <v>8733048.7799999993</v>
      </c>
      <c r="C12" s="632">
        <v>127154.52</v>
      </c>
      <c r="D12" s="632">
        <v>0</v>
      </c>
      <c r="E12" s="632">
        <f t="shared" si="3"/>
        <v>8860203.2999999989</v>
      </c>
    </row>
    <row r="13" spans="1:5">
      <c r="A13" s="606" t="s">
        <v>40</v>
      </c>
      <c r="B13" s="632">
        <v>303659.48</v>
      </c>
      <c r="C13" s="632">
        <v>82000</v>
      </c>
      <c r="D13" s="632">
        <v>0</v>
      </c>
      <c r="E13" s="632">
        <f t="shared" si="3"/>
        <v>385659.48</v>
      </c>
    </row>
    <row r="14" spans="1:5">
      <c r="A14" s="631" t="s">
        <v>69</v>
      </c>
      <c r="B14" s="633">
        <f>B15</f>
        <v>2883690.99</v>
      </c>
      <c r="C14" s="633">
        <f t="shared" ref="C14:E14" si="4">C15</f>
        <v>15532608.890000001</v>
      </c>
      <c r="D14" s="633">
        <f t="shared" si="4"/>
        <v>15522220.300000001</v>
      </c>
      <c r="E14" s="633">
        <f t="shared" si="4"/>
        <v>2873302.4000000004</v>
      </c>
    </row>
    <row r="15" spans="1:5">
      <c r="A15" s="631" t="s">
        <v>8</v>
      </c>
      <c r="B15" s="633">
        <f>SUM(B16:B17)</f>
        <v>2883690.99</v>
      </c>
      <c r="C15" s="633">
        <f t="shared" ref="C15:E15" si="5">SUM(C16:C17)</f>
        <v>15532608.890000001</v>
      </c>
      <c r="D15" s="633">
        <f t="shared" si="5"/>
        <v>15522220.300000001</v>
      </c>
      <c r="E15" s="633">
        <f t="shared" si="5"/>
        <v>2873302.4000000004</v>
      </c>
    </row>
    <row r="16" spans="1:5">
      <c r="A16" s="606" t="s">
        <v>10</v>
      </c>
      <c r="B16" s="632">
        <v>383008.45</v>
      </c>
      <c r="C16" s="632">
        <v>10949217.08</v>
      </c>
      <c r="D16" s="632">
        <v>10967152.050000001</v>
      </c>
      <c r="E16" s="632">
        <f>B16+D16-C16</f>
        <v>400943.41999999993</v>
      </c>
    </row>
    <row r="17" spans="1:5">
      <c r="A17" s="606" t="s">
        <v>1138</v>
      </c>
      <c r="B17" s="632">
        <v>2500682.54</v>
      </c>
      <c r="C17" s="632">
        <v>4583391.8099999996</v>
      </c>
      <c r="D17" s="632">
        <v>4555068.25</v>
      </c>
      <c r="E17" s="632">
        <f t="shared" ref="E17:E33" si="6">B17+D17-C17</f>
        <v>2472358.9800000004</v>
      </c>
    </row>
    <row r="18" spans="1:5">
      <c r="A18" s="631" t="s">
        <v>1139</v>
      </c>
      <c r="B18" s="633">
        <f>B19+B21</f>
        <v>26793577.789999999</v>
      </c>
      <c r="C18" s="633">
        <f t="shared" ref="C18:E18" si="7">C19+C21</f>
        <v>8195049</v>
      </c>
      <c r="D18" s="633">
        <f t="shared" si="7"/>
        <v>10782294.65</v>
      </c>
      <c r="E18" s="633">
        <f t="shared" si="7"/>
        <v>29380823.439999998</v>
      </c>
    </row>
    <row r="19" spans="1:5">
      <c r="A19" s="631" t="s">
        <v>1140</v>
      </c>
      <c r="B19" s="633">
        <f>B20</f>
        <v>9294807.6799999997</v>
      </c>
      <c r="C19" s="633">
        <f t="shared" ref="C19:D19" si="8">C20</f>
        <v>0</v>
      </c>
      <c r="D19" s="633">
        <f t="shared" si="8"/>
        <v>0</v>
      </c>
      <c r="E19" s="633">
        <f t="shared" si="6"/>
        <v>9294807.6799999997</v>
      </c>
    </row>
    <row r="20" spans="1:5">
      <c r="A20" s="606" t="s">
        <v>49</v>
      </c>
      <c r="B20" s="632">
        <v>9294807.6799999997</v>
      </c>
      <c r="C20" s="632">
        <v>0</v>
      </c>
      <c r="D20" s="632">
        <v>0</v>
      </c>
      <c r="E20" s="632">
        <f t="shared" si="6"/>
        <v>9294807.6799999997</v>
      </c>
    </row>
    <row r="21" spans="1:5">
      <c r="A21" s="631" t="s">
        <v>1141</v>
      </c>
      <c r="B21" s="633">
        <f>SUM(B22:B24)</f>
        <v>17498770.109999999</v>
      </c>
      <c r="C21" s="633">
        <f t="shared" ref="C21:D21" si="9">SUM(C22:C24)</f>
        <v>8195049</v>
      </c>
      <c r="D21" s="633">
        <f t="shared" si="9"/>
        <v>10782294.65</v>
      </c>
      <c r="E21" s="633">
        <f t="shared" si="6"/>
        <v>20086015.759999998</v>
      </c>
    </row>
    <row r="22" spans="1:5">
      <c r="A22" s="606" t="s">
        <v>1145</v>
      </c>
      <c r="B22" s="632">
        <v>3153867.54</v>
      </c>
      <c r="C22" s="632">
        <v>8170049</v>
      </c>
      <c r="D22" s="632">
        <v>10782294.65</v>
      </c>
      <c r="E22" s="632">
        <f t="shared" si="6"/>
        <v>5766113.1900000013</v>
      </c>
    </row>
    <row r="23" spans="1:5">
      <c r="A23" s="606" t="s">
        <v>1142</v>
      </c>
      <c r="B23" s="632">
        <v>51910930.799999997</v>
      </c>
      <c r="C23" s="632">
        <v>0</v>
      </c>
      <c r="D23" s="632">
        <v>0</v>
      </c>
      <c r="E23" s="632">
        <f t="shared" si="6"/>
        <v>51910930.799999997</v>
      </c>
    </row>
    <row r="24" spans="1:5">
      <c r="A24" s="606" t="s">
        <v>57</v>
      </c>
      <c r="B24" s="632">
        <v>-37566028.229999997</v>
      </c>
      <c r="C24" s="632">
        <v>25000</v>
      </c>
      <c r="D24" s="632">
        <v>0</v>
      </c>
      <c r="E24" s="632">
        <f t="shared" si="6"/>
        <v>-37591028.229999997</v>
      </c>
    </row>
    <row r="25" spans="1:5">
      <c r="A25" s="631" t="s">
        <v>1143</v>
      </c>
      <c r="B25" s="633">
        <f>B26+B32</f>
        <v>0</v>
      </c>
      <c r="C25" s="633">
        <f>C26+C32</f>
        <v>10782294.649999999</v>
      </c>
      <c r="D25" s="633">
        <f t="shared" ref="D25:E25" si="10">D26+D32</f>
        <v>10782294.649999999</v>
      </c>
      <c r="E25" s="633">
        <f t="shared" si="10"/>
        <v>0</v>
      </c>
    </row>
    <row r="26" spans="1:5">
      <c r="A26" s="631" t="s">
        <v>1144</v>
      </c>
      <c r="B26" s="633">
        <f>SUM(B27:B31)</f>
        <v>0</v>
      </c>
      <c r="C26" s="633">
        <f>SUM(C27:C31)</f>
        <v>1235740.21</v>
      </c>
      <c r="D26" s="633">
        <f t="shared" ref="D26:E26" si="11">SUM(D27:D31)</f>
        <v>1235740.21</v>
      </c>
      <c r="E26" s="633">
        <f t="shared" si="11"/>
        <v>0</v>
      </c>
    </row>
    <row r="27" spans="1:5">
      <c r="A27" s="606" t="s">
        <v>1146</v>
      </c>
      <c r="B27" s="632">
        <v>0</v>
      </c>
      <c r="C27" s="632">
        <v>622326.18999999994</v>
      </c>
      <c r="D27" s="632">
        <v>622326.18999999994</v>
      </c>
      <c r="E27" s="632">
        <f t="shared" si="6"/>
        <v>0</v>
      </c>
    </row>
    <row r="28" spans="1:5">
      <c r="A28" s="606" t="s">
        <v>1147</v>
      </c>
      <c r="B28" s="632">
        <v>0</v>
      </c>
      <c r="C28" s="632">
        <v>308489.48</v>
      </c>
      <c r="D28" s="632">
        <v>308489.48</v>
      </c>
      <c r="E28" s="632">
        <f t="shared" si="6"/>
        <v>0</v>
      </c>
    </row>
    <row r="29" spans="1:5">
      <c r="A29" s="606" t="s">
        <v>89</v>
      </c>
      <c r="B29" s="632">
        <v>0</v>
      </c>
      <c r="C29" s="632">
        <v>26333.13</v>
      </c>
      <c r="D29" s="632">
        <v>26333.13</v>
      </c>
      <c r="E29" s="632">
        <f t="shared" si="6"/>
        <v>0</v>
      </c>
    </row>
    <row r="30" spans="1:5">
      <c r="A30" s="606" t="s">
        <v>1148</v>
      </c>
      <c r="B30" s="632">
        <v>0</v>
      </c>
      <c r="C30" s="632">
        <v>272556.62</v>
      </c>
      <c r="D30" s="632">
        <v>272556.62</v>
      </c>
      <c r="E30" s="632">
        <f t="shared" si="6"/>
        <v>0</v>
      </c>
    </row>
    <row r="31" spans="1:5" ht="45">
      <c r="A31" s="630" t="s">
        <v>1149</v>
      </c>
      <c r="B31" s="632">
        <v>0</v>
      </c>
      <c r="C31" s="632">
        <v>6034.79</v>
      </c>
      <c r="D31" s="632">
        <v>6034.79</v>
      </c>
      <c r="E31" s="632">
        <f t="shared" si="6"/>
        <v>0</v>
      </c>
    </row>
    <row r="32" spans="1:5" ht="30">
      <c r="A32" s="636" t="s">
        <v>1150</v>
      </c>
      <c r="B32" s="633">
        <f>B33</f>
        <v>0</v>
      </c>
      <c r="C32" s="633">
        <f t="shared" ref="C32:E32" si="12">C33</f>
        <v>9546554.4399999995</v>
      </c>
      <c r="D32" s="633">
        <f t="shared" si="12"/>
        <v>9546554.4399999995</v>
      </c>
      <c r="E32" s="633">
        <f t="shared" si="12"/>
        <v>0</v>
      </c>
    </row>
    <row r="33" spans="1:8">
      <c r="A33" s="634" t="s">
        <v>99</v>
      </c>
      <c r="B33" s="632">
        <v>0</v>
      </c>
      <c r="C33" s="635">
        <v>9546554.4399999995</v>
      </c>
      <c r="D33" s="635">
        <v>9546554.4399999995</v>
      </c>
      <c r="E33" s="632">
        <f t="shared" si="6"/>
        <v>0</v>
      </c>
    </row>
    <row r="34" spans="1:8">
      <c r="A34" s="631" t="s">
        <v>1151</v>
      </c>
      <c r="B34" s="633">
        <f>B35+B39</f>
        <v>0</v>
      </c>
      <c r="C34" s="633">
        <f>C35+C39</f>
        <v>8170049</v>
      </c>
      <c r="D34" s="633">
        <f t="shared" ref="D34:E34" si="13">D35+D39</f>
        <v>8170049</v>
      </c>
      <c r="E34" s="633">
        <f t="shared" si="13"/>
        <v>0</v>
      </c>
    </row>
    <row r="35" spans="1:8">
      <c r="A35" s="631" t="s">
        <v>1152</v>
      </c>
      <c r="B35" s="633">
        <f>SUM(B36:B38)</f>
        <v>0</v>
      </c>
      <c r="C35" s="633">
        <f t="shared" ref="C35:E35" si="14">SUM(C36:C38)</f>
        <v>6217984.0700000003</v>
      </c>
      <c r="D35" s="633">
        <f t="shared" si="14"/>
        <v>6217984.0700000003</v>
      </c>
      <c r="E35" s="633">
        <f t="shared" si="14"/>
        <v>0</v>
      </c>
    </row>
    <row r="36" spans="1:8">
      <c r="A36" s="606" t="s">
        <v>165</v>
      </c>
      <c r="B36" s="632">
        <v>0</v>
      </c>
      <c r="C36" s="632">
        <v>3198014.13</v>
      </c>
      <c r="D36" s="632">
        <v>3198014.13</v>
      </c>
      <c r="E36" s="632">
        <f t="shared" ref="E36:E38" si="15">B36+D36-C36</f>
        <v>0</v>
      </c>
    </row>
    <row r="37" spans="1:8">
      <c r="A37" s="606" t="s">
        <v>85</v>
      </c>
      <c r="B37" s="632">
        <v>0</v>
      </c>
      <c r="C37" s="632">
        <v>1031270.34</v>
      </c>
      <c r="D37" s="632">
        <v>1031270.34</v>
      </c>
      <c r="E37" s="632">
        <f t="shared" si="15"/>
        <v>0</v>
      </c>
    </row>
    <row r="38" spans="1:8">
      <c r="A38" s="606" t="s">
        <v>87</v>
      </c>
      <c r="B38" s="632">
        <v>0</v>
      </c>
      <c r="C38" s="632">
        <v>1988699.6</v>
      </c>
      <c r="D38" s="632">
        <v>1988699.6</v>
      </c>
      <c r="E38" s="632">
        <f t="shared" si="15"/>
        <v>0</v>
      </c>
    </row>
    <row r="39" spans="1:8">
      <c r="A39" s="631" t="s">
        <v>1153</v>
      </c>
      <c r="B39" s="633">
        <f>SUM(B40:B41)</f>
        <v>0</v>
      </c>
      <c r="C39" s="633">
        <f t="shared" ref="C39:E39" si="16">SUM(C40:C41)</f>
        <v>1952064.93</v>
      </c>
      <c r="D39" s="633">
        <f t="shared" si="16"/>
        <v>1952064.93</v>
      </c>
      <c r="E39" s="633">
        <f t="shared" si="16"/>
        <v>0</v>
      </c>
    </row>
    <row r="40" spans="1:8">
      <c r="A40" s="606" t="s">
        <v>1154</v>
      </c>
      <c r="B40" s="632">
        <v>0</v>
      </c>
      <c r="C40" s="632">
        <v>1829643.43</v>
      </c>
      <c r="D40" s="632">
        <v>1829643.43</v>
      </c>
      <c r="E40" s="632">
        <f t="shared" ref="E40:E41" si="17">B40+D40-C40</f>
        <v>0</v>
      </c>
    </row>
    <row r="41" spans="1:8">
      <c r="A41" s="608" t="s">
        <v>102</v>
      </c>
      <c r="B41" s="637">
        <v>0</v>
      </c>
      <c r="C41" s="637">
        <v>122421.5</v>
      </c>
      <c r="D41" s="637">
        <v>122421.5</v>
      </c>
      <c r="E41" s="637">
        <f t="shared" si="17"/>
        <v>0</v>
      </c>
    </row>
    <row r="42" spans="1:8" ht="15.75" thickBot="1">
      <c r="A42" s="640" t="s">
        <v>1155</v>
      </c>
      <c r="B42" s="638"/>
      <c r="C42" s="639">
        <f>C6+C14+C18+C25+C34</f>
        <v>83959607.620000005</v>
      </c>
      <c r="D42" s="639">
        <f>D6+D14+D18+D25+D34</f>
        <v>83959607.61999999</v>
      </c>
      <c r="E42" s="639"/>
    </row>
    <row r="43" spans="1:8" ht="9" customHeight="1" thickTop="1"/>
    <row r="44" spans="1:8">
      <c r="A44" s="556" t="s">
        <v>994</v>
      </c>
      <c r="B44" s="87"/>
      <c r="C44" s="87"/>
      <c r="D44" s="87"/>
      <c r="E44" s="87"/>
      <c r="F44" s="87"/>
      <c r="G44" s="87"/>
      <c r="H44" s="87"/>
    </row>
    <row r="45" spans="1:8" ht="32.25" customHeight="1">
      <c r="A45" s="851" t="s">
        <v>77</v>
      </c>
      <c r="B45" s="851"/>
      <c r="C45" s="851"/>
      <c r="D45" s="851"/>
      <c r="E45" s="851"/>
      <c r="F45" s="243"/>
      <c r="G45" s="243"/>
      <c r="H45" s="243"/>
    </row>
    <row r="47" spans="1:8">
      <c r="A47" s="849" t="s">
        <v>1157</v>
      </c>
      <c r="B47" s="849"/>
      <c r="C47" s="849"/>
      <c r="D47" s="849"/>
    </row>
    <row r="48" spans="1:8" s="87" customFormat="1">
      <c r="A48" s="100" t="s">
        <v>916</v>
      </c>
      <c r="E48" s="100"/>
      <c r="F48" s="100"/>
      <c r="G48" s="17"/>
      <c r="H48" s="46"/>
    </row>
    <row r="49" spans="1:6" s="87" customFormat="1" ht="14.25"/>
    <row r="50" spans="1:6" s="87" customFormat="1" ht="14.25"/>
    <row r="51" spans="1:6" s="87" customFormat="1" ht="14.25">
      <c r="A51" s="850" t="s">
        <v>1158</v>
      </c>
      <c r="B51" s="850"/>
      <c r="C51" s="850"/>
      <c r="D51" s="850"/>
    </row>
    <row r="52" spans="1:6" s="87" customFormat="1" ht="14.25">
      <c r="A52" s="88" t="s">
        <v>1323</v>
      </c>
      <c r="B52" s="88"/>
      <c r="C52" s="88"/>
      <c r="D52" s="88"/>
      <c r="E52" s="88"/>
      <c r="F52" s="88"/>
    </row>
    <row r="53" spans="1:6" s="87" customFormat="1" ht="14.25"/>
    <row r="54" spans="1:6" s="87" customFormat="1" ht="14.25"/>
    <row r="55" spans="1:6" s="87" customFormat="1" ht="14.25">
      <c r="A55" s="87" t="s">
        <v>1156</v>
      </c>
    </row>
    <row r="56" spans="1:6" s="87" customFormat="1" ht="14.25">
      <c r="A56" s="88" t="s">
        <v>917</v>
      </c>
    </row>
    <row r="57" spans="1:6" s="87" customFormat="1" ht="14.25"/>
  </sheetData>
  <mergeCells count="6">
    <mergeCell ref="A47:D47"/>
    <mergeCell ref="A51:D51"/>
    <mergeCell ref="A45:E45"/>
    <mergeCell ref="A1:E1"/>
    <mergeCell ref="A2:E2"/>
    <mergeCell ref="A3:E3"/>
  </mergeCells>
  <pageMargins left="0.70866141732283472" right="0.70866141732283472" top="0.74803149606299213" bottom="0.74803149606299213" header="0.31496062992125984" footer="0.31496062992125984"/>
  <pageSetup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7"/>
  <sheetViews>
    <sheetView workbookViewId="0">
      <selection activeCell="E24" sqref="E24"/>
    </sheetView>
  </sheetViews>
  <sheetFormatPr baseColWidth="10" defaultRowHeight="15"/>
  <cols>
    <col min="1" max="1" width="67.28515625" customWidth="1"/>
    <col min="2" max="2" width="13.28515625" customWidth="1"/>
    <col min="3" max="3" width="14.140625" customWidth="1"/>
    <col min="4" max="4" width="13.85546875" customWidth="1"/>
    <col min="5" max="5" width="13.5703125" customWidth="1"/>
  </cols>
  <sheetData>
    <row r="1" spans="1:5" ht="15.75">
      <c r="A1" s="852" t="s">
        <v>427</v>
      </c>
      <c r="B1" s="853"/>
      <c r="C1" s="853"/>
      <c r="D1" s="853"/>
      <c r="E1" s="853"/>
    </row>
    <row r="2" spans="1:5" ht="15.75">
      <c r="A2" s="854" t="s">
        <v>1538</v>
      </c>
      <c r="B2" s="855"/>
      <c r="C2" s="855"/>
      <c r="D2" s="855"/>
      <c r="E2" s="855"/>
    </row>
    <row r="3" spans="1:5" ht="15.75">
      <c r="A3" s="856" t="s">
        <v>1537</v>
      </c>
      <c r="B3" s="857"/>
      <c r="C3" s="857"/>
      <c r="D3" s="857"/>
      <c r="E3" s="857"/>
    </row>
    <row r="4" spans="1:5">
      <c r="A4" s="86"/>
      <c r="B4" s="86"/>
      <c r="C4" s="86"/>
      <c r="D4" s="86"/>
      <c r="E4" s="86"/>
    </row>
    <row r="5" spans="1:5" ht="15.75" thickBot="1">
      <c r="A5" s="629" t="s">
        <v>1132</v>
      </c>
      <c r="B5" s="628" t="s">
        <v>1133</v>
      </c>
      <c r="C5" s="628" t="s">
        <v>1134</v>
      </c>
      <c r="D5" s="628" t="s">
        <v>1135</v>
      </c>
      <c r="E5" s="628" t="s">
        <v>1136</v>
      </c>
    </row>
    <row r="6" spans="1:5">
      <c r="A6" s="631" t="s">
        <v>68</v>
      </c>
      <c r="B6" s="633">
        <f>B7+B10</f>
        <v>26935319.599999998</v>
      </c>
      <c r="C6" s="633">
        <f t="shared" ref="C6:E6" si="0">C7+C10</f>
        <v>82732534.489999995</v>
      </c>
      <c r="D6" s="633">
        <f t="shared" si="0"/>
        <v>77413728.280000001</v>
      </c>
      <c r="E6" s="633">
        <f t="shared" si="0"/>
        <v>32254125.810000002</v>
      </c>
    </row>
    <row r="7" spans="1:5">
      <c r="A7" s="631" t="s">
        <v>7</v>
      </c>
      <c r="B7" s="633">
        <f>SUM(B8:B9)</f>
        <v>9686428.4499999993</v>
      </c>
      <c r="C7" s="633">
        <f t="shared" ref="C7:E7" si="1">SUM(C8:C9)</f>
        <v>79045631.969999999</v>
      </c>
      <c r="D7" s="633">
        <f t="shared" si="1"/>
        <v>77413728.280000001</v>
      </c>
      <c r="E7" s="633">
        <f t="shared" si="1"/>
        <v>11318332.140000001</v>
      </c>
    </row>
    <row r="8" spans="1:5">
      <c r="A8" s="606" t="s">
        <v>9</v>
      </c>
      <c r="B8" s="632">
        <v>4514379.18</v>
      </c>
      <c r="C8" s="632">
        <v>50796967.920000002</v>
      </c>
      <c r="D8" s="632">
        <v>49956618.890000001</v>
      </c>
      <c r="E8" s="632">
        <f>B8+C8-D8</f>
        <v>5354728.2100000009</v>
      </c>
    </row>
    <row r="9" spans="1:5">
      <c r="A9" s="606" t="s">
        <v>1137</v>
      </c>
      <c r="B9" s="632">
        <v>5172049.2699999996</v>
      </c>
      <c r="C9" s="632">
        <v>28248664.050000001</v>
      </c>
      <c r="D9" s="632">
        <v>27457109.390000001</v>
      </c>
      <c r="E9" s="632">
        <f>B9+C9-D9</f>
        <v>5963603.9299999997</v>
      </c>
    </row>
    <row r="10" spans="1:5">
      <c r="A10" s="631" t="s">
        <v>26</v>
      </c>
      <c r="B10" s="633">
        <f>SUM(B11:B13)</f>
        <v>17248891.149999999</v>
      </c>
      <c r="C10" s="633">
        <f t="shared" ref="C10:E10" si="2">SUM(C11:C13)</f>
        <v>3686902.52</v>
      </c>
      <c r="D10" s="633">
        <f t="shared" si="2"/>
        <v>0</v>
      </c>
      <c r="E10" s="633">
        <f t="shared" si="2"/>
        <v>20935793.670000002</v>
      </c>
    </row>
    <row r="11" spans="1:5">
      <c r="A11" s="630" t="s">
        <v>32</v>
      </c>
      <c r="B11" s="632">
        <v>8540650</v>
      </c>
      <c r="C11" s="632">
        <v>3149280.89</v>
      </c>
      <c r="D11" s="632">
        <v>0</v>
      </c>
      <c r="E11" s="632">
        <f t="shared" ref="E11:E13" si="3">B11+C11-D11</f>
        <v>11689930.890000001</v>
      </c>
    </row>
    <row r="12" spans="1:5">
      <c r="A12" s="606" t="s">
        <v>34</v>
      </c>
      <c r="B12" s="632">
        <v>8708241.1500000004</v>
      </c>
      <c r="C12" s="632">
        <v>151962.15</v>
      </c>
      <c r="D12" s="632">
        <v>0</v>
      </c>
      <c r="E12" s="632">
        <f t="shared" si="3"/>
        <v>8860203.3000000007</v>
      </c>
    </row>
    <row r="13" spans="1:5">
      <c r="A13" s="606" t="s">
        <v>40</v>
      </c>
      <c r="B13" s="632">
        <v>0</v>
      </c>
      <c r="C13" s="632">
        <v>385659.48</v>
      </c>
      <c r="D13" s="632">
        <v>0</v>
      </c>
      <c r="E13" s="632">
        <f t="shared" si="3"/>
        <v>385659.48</v>
      </c>
    </row>
    <row r="14" spans="1:5">
      <c r="A14" s="631" t="s">
        <v>69</v>
      </c>
      <c r="B14" s="633">
        <f>B15</f>
        <v>3295698.58</v>
      </c>
      <c r="C14" s="633">
        <f t="shared" ref="C14:E14" si="4">C15</f>
        <v>29784125</v>
      </c>
      <c r="D14" s="633">
        <f t="shared" si="4"/>
        <v>29361728.82</v>
      </c>
      <c r="E14" s="633">
        <f t="shared" si="4"/>
        <v>2873302.3999999976</v>
      </c>
    </row>
    <row r="15" spans="1:5">
      <c r="A15" s="631" t="s">
        <v>8</v>
      </c>
      <c r="B15" s="633">
        <f>SUM(B16:B17)</f>
        <v>3295698.58</v>
      </c>
      <c r="C15" s="633">
        <f t="shared" ref="C15:E15" si="5">SUM(C16:C17)</f>
        <v>29784125</v>
      </c>
      <c r="D15" s="633">
        <f t="shared" si="5"/>
        <v>29361728.82</v>
      </c>
      <c r="E15" s="633">
        <f t="shared" si="5"/>
        <v>2873302.3999999976</v>
      </c>
    </row>
    <row r="16" spans="1:5">
      <c r="A16" s="606" t="s">
        <v>10</v>
      </c>
      <c r="B16" s="632">
        <v>590842.97</v>
      </c>
      <c r="C16" s="632">
        <v>23817434.190000001</v>
      </c>
      <c r="D16" s="632">
        <v>23627534.640000001</v>
      </c>
      <c r="E16" s="632">
        <f>B16+D16-C16</f>
        <v>400943.41999999806</v>
      </c>
    </row>
    <row r="17" spans="1:5">
      <c r="A17" s="606" t="s">
        <v>1138</v>
      </c>
      <c r="B17" s="632">
        <v>2704855.61</v>
      </c>
      <c r="C17" s="632">
        <v>5966690.8099999996</v>
      </c>
      <c r="D17" s="632">
        <v>5734194.1799999997</v>
      </c>
      <c r="E17" s="632">
        <f t="shared" ref="E17:E33" si="6">B17+D17-C17</f>
        <v>2472358.9799999995</v>
      </c>
    </row>
    <row r="18" spans="1:5">
      <c r="A18" s="631" t="s">
        <v>1139</v>
      </c>
      <c r="B18" s="633">
        <f>B19+B21</f>
        <v>23639621.049999997</v>
      </c>
      <c r="C18" s="633">
        <f t="shared" ref="C18:E18" si="7">C19+C21</f>
        <v>18685561</v>
      </c>
      <c r="D18" s="633">
        <f t="shared" si="7"/>
        <v>24426763.390000001</v>
      </c>
      <c r="E18" s="633">
        <f t="shared" si="7"/>
        <v>29380823.439999998</v>
      </c>
    </row>
    <row r="19" spans="1:5">
      <c r="A19" s="631" t="s">
        <v>1140</v>
      </c>
      <c r="B19" s="633">
        <f>B20</f>
        <v>9294807.6799999997</v>
      </c>
      <c r="C19" s="633">
        <f t="shared" ref="C19:D19" si="8">C20</f>
        <v>0</v>
      </c>
      <c r="D19" s="633">
        <f t="shared" si="8"/>
        <v>0</v>
      </c>
      <c r="E19" s="633">
        <f t="shared" si="6"/>
        <v>9294807.6799999997</v>
      </c>
    </row>
    <row r="20" spans="1:5">
      <c r="A20" s="606" t="s">
        <v>49</v>
      </c>
      <c r="B20" s="632">
        <v>9294807.6799999997</v>
      </c>
      <c r="C20" s="632">
        <v>0</v>
      </c>
      <c r="D20" s="632">
        <v>0</v>
      </c>
      <c r="E20" s="632">
        <f t="shared" si="6"/>
        <v>9294807.6799999997</v>
      </c>
    </row>
    <row r="21" spans="1:5">
      <c r="A21" s="631" t="s">
        <v>1141</v>
      </c>
      <c r="B21" s="633">
        <f>SUM(B22:B24)</f>
        <v>14344813.369999997</v>
      </c>
      <c r="C21" s="633">
        <f t="shared" ref="C21:D21" si="9">SUM(C22:C24)</f>
        <v>18685561</v>
      </c>
      <c r="D21" s="633">
        <f t="shared" si="9"/>
        <v>24426763.390000001</v>
      </c>
      <c r="E21" s="633">
        <f t="shared" si="6"/>
        <v>20086015.759999998</v>
      </c>
    </row>
    <row r="22" spans="1:5">
      <c r="A22" s="606" t="s">
        <v>1145</v>
      </c>
      <c r="B22" s="632">
        <v>0</v>
      </c>
      <c r="C22" s="632">
        <v>18660561</v>
      </c>
      <c r="D22" s="632">
        <v>24426674.190000001</v>
      </c>
      <c r="E22" s="632">
        <f t="shared" si="6"/>
        <v>5766113.1900000013</v>
      </c>
    </row>
    <row r="23" spans="1:5">
      <c r="A23" s="606" t="s">
        <v>1142</v>
      </c>
      <c r="B23" s="632">
        <v>51910930.799999997</v>
      </c>
      <c r="C23" s="632">
        <v>0</v>
      </c>
      <c r="D23" s="632">
        <v>0</v>
      </c>
      <c r="E23" s="632">
        <f t="shared" si="6"/>
        <v>51910930.799999997</v>
      </c>
    </row>
    <row r="24" spans="1:5">
      <c r="A24" s="606" t="s">
        <v>57</v>
      </c>
      <c r="B24" s="632">
        <v>-37566117.43</v>
      </c>
      <c r="C24" s="632">
        <v>25000</v>
      </c>
      <c r="D24" s="632">
        <v>89.2</v>
      </c>
      <c r="E24" s="632">
        <f t="shared" si="6"/>
        <v>-37591028.229999997</v>
      </c>
    </row>
    <row r="25" spans="1:5">
      <c r="A25" s="631" t="s">
        <v>1143</v>
      </c>
      <c r="B25" s="633">
        <f>B26+B32</f>
        <v>0</v>
      </c>
      <c r="C25" s="633">
        <f>C26+C32</f>
        <v>24426674.190000001</v>
      </c>
      <c r="D25" s="633">
        <f t="shared" ref="D25:E25" si="10">D26+D32</f>
        <v>24426674.190000001</v>
      </c>
      <c r="E25" s="633">
        <f t="shared" si="10"/>
        <v>0</v>
      </c>
    </row>
    <row r="26" spans="1:5">
      <c r="A26" s="631" t="s">
        <v>1144</v>
      </c>
      <c r="B26" s="633">
        <f>SUM(B27:B31)</f>
        <v>0</v>
      </c>
      <c r="C26" s="633">
        <f>SUM(C27:C31)</f>
        <v>5217647.3199999994</v>
      </c>
      <c r="D26" s="633">
        <f t="shared" ref="D26:E26" si="11">SUM(D27:D31)</f>
        <v>5217647.3199999994</v>
      </c>
      <c r="E26" s="633">
        <f t="shared" si="11"/>
        <v>0</v>
      </c>
    </row>
    <row r="27" spans="1:5">
      <c r="A27" s="606" t="s">
        <v>1146</v>
      </c>
      <c r="B27" s="632">
        <v>0</v>
      </c>
      <c r="C27" s="632">
        <v>1439967.9</v>
      </c>
      <c r="D27" s="632">
        <v>1439967.9</v>
      </c>
      <c r="E27" s="632">
        <f t="shared" si="6"/>
        <v>0</v>
      </c>
    </row>
    <row r="28" spans="1:5">
      <c r="A28" s="606" t="s">
        <v>1147</v>
      </c>
      <c r="B28" s="632">
        <v>0</v>
      </c>
      <c r="C28" s="632">
        <v>3160857.77</v>
      </c>
      <c r="D28" s="632">
        <v>3160857.77</v>
      </c>
      <c r="E28" s="632">
        <f t="shared" si="6"/>
        <v>0</v>
      </c>
    </row>
    <row r="29" spans="1:5">
      <c r="A29" s="606" t="s">
        <v>89</v>
      </c>
      <c r="B29" s="632">
        <v>0</v>
      </c>
      <c r="C29" s="632">
        <v>182733.81</v>
      </c>
      <c r="D29" s="632">
        <v>182733.81</v>
      </c>
      <c r="E29" s="632">
        <f t="shared" si="6"/>
        <v>0</v>
      </c>
    </row>
    <row r="30" spans="1:5">
      <c r="A30" s="606" t="s">
        <v>1148</v>
      </c>
      <c r="B30" s="632">
        <v>0</v>
      </c>
      <c r="C30" s="632">
        <v>421823.29</v>
      </c>
      <c r="D30" s="632">
        <v>421823.29</v>
      </c>
      <c r="E30" s="632">
        <f t="shared" si="6"/>
        <v>0</v>
      </c>
    </row>
    <row r="31" spans="1:5" ht="45">
      <c r="A31" s="630" t="s">
        <v>1149</v>
      </c>
      <c r="B31" s="632">
        <v>0</v>
      </c>
      <c r="C31" s="632">
        <v>12264.55</v>
      </c>
      <c r="D31" s="632">
        <v>12264.55</v>
      </c>
      <c r="E31" s="632">
        <f t="shared" si="6"/>
        <v>0</v>
      </c>
    </row>
    <row r="32" spans="1:5" ht="30">
      <c r="A32" s="636" t="s">
        <v>1150</v>
      </c>
      <c r="B32" s="633">
        <f>B33</f>
        <v>0</v>
      </c>
      <c r="C32" s="633">
        <f t="shared" ref="C32:E32" si="12">C33</f>
        <v>19209026.870000001</v>
      </c>
      <c r="D32" s="633">
        <f t="shared" si="12"/>
        <v>19209026.870000001</v>
      </c>
      <c r="E32" s="633">
        <f t="shared" si="12"/>
        <v>0</v>
      </c>
    </row>
    <row r="33" spans="1:8">
      <c r="A33" s="634" t="s">
        <v>99</v>
      </c>
      <c r="B33" s="632">
        <v>0</v>
      </c>
      <c r="C33" s="635">
        <v>19209026.870000001</v>
      </c>
      <c r="D33" s="635">
        <v>19209026.870000001</v>
      </c>
      <c r="E33" s="632">
        <f t="shared" si="6"/>
        <v>0</v>
      </c>
    </row>
    <row r="34" spans="1:8">
      <c r="A34" s="631" t="s">
        <v>1151</v>
      </c>
      <c r="B34" s="633">
        <f>B35+B39</f>
        <v>0</v>
      </c>
      <c r="C34" s="633">
        <f>C35+C39</f>
        <v>18660561</v>
      </c>
      <c r="D34" s="633">
        <f t="shared" ref="D34:E34" si="13">D35+D39</f>
        <v>18660561</v>
      </c>
      <c r="E34" s="633">
        <f t="shared" si="13"/>
        <v>0</v>
      </c>
    </row>
    <row r="35" spans="1:8">
      <c r="A35" s="631" t="s">
        <v>1152</v>
      </c>
      <c r="B35" s="633">
        <f>SUM(B36:B38)</f>
        <v>0</v>
      </c>
      <c r="C35" s="633">
        <f t="shared" ref="C35:E35" si="14">SUM(C36:C38)</f>
        <v>15211704.49</v>
      </c>
      <c r="D35" s="633">
        <f t="shared" si="14"/>
        <v>15211704.49</v>
      </c>
      <c r="E35" s="633">
        <f t="shared" si="14"/>
        <v>0</v>
      </c>
    </row>
    <row r="36" spans="1:8">
      <c r="A36" s="606" t="s">
        <v>165</v>
      </c>
      <c r="B36" s="632">
        <v>0</v>
      </c>
      <c r="C36" s="632">
        <v>9024364.1899999995</v>
      </c>
      <c r="D36" s="632">
        <v>9024364.1899999995</v>
      </c>
      <c r="E36" s="632">
        <f t="shared" ref="E36:E38" si="15">B36+D36-C36</f>
        <v>0</v>
      </c>
    </row>
    <row r="37" spans="1:8">
      <c r="A37" s="606" t="s">
        <v>85</v>
      </c>
      <c r="B37" s="632">
        <v>0</v>
      </c>
      <c r="C37" s="632">
        <v>1914154.29</v>
      </c>
      <c r="D37" s="632">
        <v>1914154.29</v>
      </c>
      <c r="E37" s="632">
        <f t="shared" si="15"/>
        <v>0</v>
      </c>
    </row>
    <row r="38" spans="1:8">
      <c r="A38" s="606" t="s">
        <v>87</v>
      </c>
      <c r="B38" s="632">
        <v>0</v>
      </c>
      <c r="C38" s="632">
        <v>4273186.01</v>
      </c>
      <c r="D38" s="632">
        <v>4273186.01</v>
      </c>
      <c r="E38" s="632">
        <f t="shared" si="15"/>
        <v>0</v>
      </c>
    </row>
    <row r="39" spans="1:8">
      <c r="A39" s="631" t="s">
        <v>1153</v>
      </c>
      <c r="B39" s="633">
        <f>SUM(B40:B41)</f>
        <v>0</v>
      </c>
      <c r="C39" s="633">
        <f t="shared" ref="C39:E39" si="16">SUM(C40:C41)</f>
        <v>3448856.5100000002</v>
      </c>
      <c r="D39" s="633">
        <f t="shared" si="16"/>
        <v>3448856.5100000002</v>
      </c>
      <c r="E39" s="633">
        <f t="shared" si="16"/>
        <v>0</v>
      </c>
    </row>
    <row r="40" spans="1:8">
      <c r="A40" s="606" t="s">
        <v>1154</v>
      </c>
      <c r="B40" s="632">
        <v>0</v>
      </c>
      <c r="C40" s="632">
        <v>3226907.16</v>
      </c>
      <c r="D40" s="632">
        <v>3226907.16</v>
      </c>
      <c r="E40" s="632">
        <f t="shared" ref="E40:E41" si="17">B40+D40-C40</f>
        <v>0</v>
      </c>
    </row>
    <row r="41" spans="1:8">
      <c r="A41" s="608" t="s">
        <v>102</v>
      </c>
      <c r="B41" s="637">
        <v>0</v>
      </c>
      <c r="C41" s="637">
        <v>221949.35</v>
      </c>
      <c r="D41" s="637">
        <v>221949.35</v>
      </c>
      <c r="E41" s="637">
        <f t="shared" si="17"/>
        <v>0</v>
      </c>
    </row>
    <row r="42" spans="1:8" ht="15.75" thickBot="1">
      <c r="A42" s="640" t="s">
        <v>1155</v>
      </c>
      <c r="B42" s="638"/>
      <c r="C42" s="639">
        <f>C6+C14+C18+C25+C34</f>
        <v>174289455.68000001</v>
      </c>
      <c r="D42" s="639">
        <f>D6+D14+D18+D25+D34</f>
        <v>174289455.68000001</v>
      </c>
      <c r="E42" s="639"/>
    </row>
    <row r="43" spans="1:8" ht="9" customHeight="1" thickTop="1"/>
    <row r="44" spans="1:8">
      <c r="A44" s="556" t="s">
        <v>994</v>
      </c>
      <c r="B44" s="87"/>
      <c r="C44" s="87"/>
      <c r="D44" s="87"/>
      <c r="E44" s="87"/>
      <c r="F44" s="87"/>
      <c r="G44" s="87"/>
      <c r="H44" s="87"/>
    </row>
    <row r="45" spans="1:8" ht="32.25" customHeight="1">
      <c r="A45" s="851" t="s">
        <v>77</v>
      </c>
      <c r="B45" s="851"/>
      <c r="C45" s="851"/>
      <c r="D45" s="851"/>
      <c r="E45" s="851"/>
      <c r="F45" s="243"/>
      <c r="G45" s="243"/>
      <c r="H45" s="243"/>
    </row>
    <row r="47" spans="1:8">
      <c r="A47" s="849" t="s">
        <v>1157</v>
      </c>
      <c r="B47" s="849"/>
      <c r="C47" s="849"/>
      <c r="D47" s="849"/>
    </row>
    <row r="48" spans="1:8" s="87" customFormat="1">
      <c r="A48" s="100" t="s">
        <v>916</v>
      </c>
      <c r="E48" s="100"/>
      <c r="F48" s="100"/>
      <c r="G48" s="17"/>
      <c r="H48" s="46"/>
    </row>
    <row r="49" spans="1:6" s="87" customFormat="1" ht="14.25"/>
    <row r="50" spans="1:6" s="87" customFormat="1" ht="14.25"/>
    <row r="51" spans="1:6" s="87" customFormat="1" ht="14.25">
      <c r="A51" s="850" t="s">
        <v>1158</v>
      </c>
      <c r="B51" s="850"/>
      <c r="C51" s="850"/>
      <c r="D51" s="850"/>
    </row>
    <row r="52" spans="1:6" s="87" customFormat="1" ht="14.25">
      <c r="A52" s="88" t="s">
        <v>1323</v>
      </c>
      <c r="B52" s="88"/>
      <c r="C52" s="88"/>
      <c r="D52" s="88"/>
      <c r="E52" s="88"/>
      <c r="F52" s="88"/>
    </row>
    <row r="53" spans="1:6" s="87" customFormat="1" ht="14.25"/>
    <row r="54" spans="1:6" s="87" customFormat="1" ht="14.25"/>
    <row r="55" spans="1:6" s="87" customFormat="1" ht="14.25">
      <c r="A55" s="87" t="s">
        <v>1156</v>
      </c>
    </row>
    <row r="56" spans="1:6" s="87" customFormat="1" ht="14.25">
      <c r="A56" s="88" t="s">
        <v>917</v>
      </c>
    </row>
    <row r="57" spans="1:6" s="87" customFormat="1" ht="14.25"/>
  </sheetData>
  <mergeCells count="6">
    <mergeCell ref="A51:D51"/>
    <mergeCell ref="A1:E1"/>
    <mergeCell ref="A2:E2"/>
    <mergeCell ref="A3:E3"/>
    <mergeCell ref="A45:E45"/>
    <mergeCell ref="A47:D47"/>
  </mergeCells>
  <pageMargins left="0.70866141732283472" right="0.70866141732283472" top="0.74803149606299213" bottom="0.74803149606299213" header="0.31496062992125984" footer="0.31496062992125984"/>
  <pageSetup orientation="landscape"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0"/>
  <sheetViews>
    <sheetView workbookViewId="0">
      <selection activeCell="E51" sqref="E51"/>
    </sheetView>
  </sheetViews>
  <sheetFormatPr baseColWidth="10" defaultRowHeight="11.25"/>
  <cols>
    <col min="1" max="2" width="3.7109375" style="17" customWidth="1"/>
    <col min="3" max="3" width="55.5703125" style="17" customWidth="1"/>
    <col min="4" max="5" width="18.140625" style="17" customWidth="1"/>
    <col min="6" max="6" width="17" style="17" customWidth="1"/>
    <col min="7" max="7" width="16.85546875" style="17" customWidth="1"/>
    <col min="8" max="8" width="16.7109375" style="17" customWidth="1"/>
    <col min="9" max="9" width="17.28515625" style="17" customWidth="1"/>
    <col min="10" max="10" width="2" style="16" customWidth="1"/>
    <col min="11" max="16384" width="11.42578125" style="17"/>
  </cols>
  <sheetData>
    <row r="1" spans="1:9" ht="19.5" customHeight="1">
      <c r="A1" s="852" t="s">
        <v>427</v>
      </c>
      <c r="B1" s="853"/>
      <c r="C1" s="853"/>
      <c r="D1" s="853"/>
      <c r="E1" s="853"/>
      <c r="F1" s="853"/>
      <c r="G1" s="853"/>
      <c r="H1" s="853"/>
      <c r="I1" s="858"/>
    </row>
    <row r="2" spans="1:9" ht="15.75">
      <c r="A2" s="854" t="s">
        <v>1009</v>
      </c>
      <c r="B2" s="855"/>
      <c r="C2" s="855"/>
      <c r="D2" s="855"/>
      <c r="E2" s="855"/>
      <c r="F2" s="855"/>
      <c r="G2" s="855"/>
      <c r="H2" s="855"/>
      <c r="I2" s="859"/>
    </row>
    <row r="3" spans="1:9" ht="15.75">
      <c r="A3" s="856" t="s">
        <v>1276</v>
      </c>
      <c r="B3" s="857"/>
      <c r="C3" s="857"/>
      <c r="D3" s="857"/>
      <c r="E3" s="857"/>
      <c r="F3" s="857"/>
      <c r="G3" s="857"/>
      <c r="H3" s="857"/>
      <c r="I3" s="860"/>
    </row>
    <row r="4" spans="1:9" s="16" customFormat="1" ht="3" customHeight="1">
      <c r="A4" s="18"/>
      <c r="B4" s="18"/>
      <c r="C4" s="18"/>
      <c r="E4" s="19"/>
      <c r="F4" s="19"/>
      <c r="G4" s="19"/>
      <c r="H4" s="19"/>
      <c r="I4" s="19"/>
    </row>
    <row r="5" spans="1:9" ht="12" customHeight="1">
      <c r="A5" s="861" t="s">
        <v>1014</v>
      </c>
      <c r="B5" s="861"/>
      <c r="C5" s="861"/>
      <c r="D5" s="861" t="s">
        <v>174</v>
      </c>
      <c r="E5" s="861"/>
      <c r="F5" s="861"/>
      <c r="G5" s="861"/>
      <c r="H5" s="861"/>
      <c r="I5" s="865" t="s">
        <v>175</v>
      </c>
    </row>
    <row r="6" spans="1:9" ht="22.5">
      <c r="A6" s="861"/>
      <c r="B6" s="861"/>
      <c r="C6" s="861"/>
      <c r="D6" s="442" t="s">
        <v>176</v>
      </c>
      <c r="E6" s="41" t="s">
        <v>177</v>
      </c>
      <c r="F6" s="442" t="s">
        <v>178</v>
      </c>
      <c r="G6" s="442" t="s">
        <v>179</v>
      </c>
      <c r="H6" s="442" t="s">
        <v>180</v>
      </c>
      <c r="I6" s="865"/>
    </row>
    <row r="7" spans="1:9" ht="12" customHeight="1">
      <c r="A7" s="861"/>
      <c r="B7" s="861"/>
      <c r="C7" s="861"/>
      <c r="D7" s="442" t="s">
        <v>181</v>
      </c>
      <c r="E7" s="442" t="s">
        <v>182</v>
      </c>
      <c r="F7" s="442" t="s">
        <v>183</v>
      </c>
      <c r="G7" s="442" t="s">
        <v>184</v>
      </c>
      <c r="H7" s="442" t="s">
        <v>185</v>
      </c>
      <c r="I7" s="442" t="s">
        <v>198</v>
      </c>
    </row>
    <row r="8" spans="1:9" ht="12" customHeight="1">
      <c r="A8" s="698" t="s">
        <v>1283</v>
      </c>
      <c r="B8" s="21"/>
      <c r="C8" s="22"/>
      <c r="D8" s="699">
        <f>SUM(D9:D18)-D14-D17</f>
        <v>1431561</v>
      </c>
      <c r="E8" s="699">
        <f>SUM(E9:E18)-E14-E17</f>
        <v>0</v>
      </c>
      <c r="F8" s="699">
        <f>SUM(F9:F18)-F14-F17</f>
        <v>1431561</v>
      </c>
      <c r="G8" s="699">
        <f>SUM(G9:G18)-G14-G17</f>
        <v>1235997.6099999999</v>
      </c>
      <c r="H8" s="699">
        <f>SUM(H9:H18)-H14-H17</f>
        <v>1235997.6099999999</v>
      </c>
      <c r="I8" s="325">
        <f>+H8-D8</f>
        <v>-195563.39000000013</v>
      </c>
    </row>
    <row r="9" spans="1:9" ht="12" customHeight="1">
      <c r="A9" s="862" t="s">
        <v>82</v>
      </c>
      <c r="B9" s="863"/>
      <c r="C9" s="864"/>
      <c r="D9" s="320">
        <f>1524635/4</f>
        <v>381158.75</v>
      </c>
      <c r="E9" s="320">
        <v>0</v>
      </c>
      <c r="F9" s="320">
        <f>+D9+E9</f>
        <v>381158.75</v>
      </c>
      <c r="G9" s="320">
        <v>622326.18999999994</v>
      </c>
      <c r="H9" s="320">
        <v>622326.18999999994</v>
      </c>
      <c r="I9" s="320">
        <f t="shared" ref="I9:I19" si="0">+H9-D9</f>
        <v>241167.43999999994</v>
      </c>
    </row>
    <row r="10" spans="1:9" ht="14.25" customHeight="1">
      <c r="A10" s="862" t="s">
        <v>172</v>
      </c>
      <c r="B10" s="863"/>
      <c r="C10" s="864"/>
      <c r="D10" s="320">
        <v>0</v>
      </c>
      <c r="E10" s="320">
        <v>0</v>
      </c>
      <c r="F10" s="320">
        <f t="shared" ref="F10:F28" si="1">+D10+E10</f>
        <v>0</v>
      </c>
      <c r="G10" s="320">
        <v>0</v>
      </c>
      <c r="H10" s="320">
        <v>0</v>
      </c>
      <c r="I10" s="320">
        <f t="shared" si="0"/>
        <v>0</v>
      </c>
    </row>
    <row r="11" spans="1:9" ht="12" customHeight="1">
      <c r="A11" s="862" t="s">
        <v>86</v>
      </c>
      <c r="B11" s="863"/>
      <c r="C11" s="864"/>
      <c r="D11" s="320">
        <v>0</v>
      </c>
      <c r="E11" s="320">
        <v>0</v>
      </c>
      <c r="F11" s="320">
        <f t="shared" si="1"/>
        <v>0</v>
      </c>
      <c r="G11" s="320">
        <v>0</v>
      </c>
      <c r="H11" s="320">
        <v>0</v>
      </c>
      <c r="I11" s="320">
        <f t="shared" si="0"/>
        <v>0</v>
      </c>
    </row>
    <row r="12" spans="1:9" ht="12" customHeight="1">
      <c r="A12" s="862" t="s">
        <v>88</v>
      </c>
      <c r="B12" s="863"/>
      <c r="C12" s="864"/>
      <c r="D12" s="320">
        <f>4004918/4</f>
        <v>1001229.5</v>
      </c>
      <c r="E12" s="320">
        <v>0</v>
      </c>
      <c r="F12" s="320">
        <f t="shared" si="1"/>
        <v>1001229.5</v>
      </c>
      <c r="G12" s="320">
        <v>314781.67</v>
      </c>
      <c r="H12" s="320">
        <v>314781.67</v>
      </c>
      <c r="I12" s="320">
        <f t="shared" si="0"/>
        <v>-686447.83000000007</v>
      </c>
    </row>
    <row r="13" spans="1:9" ht="12" customHeight="1">
      <c r="A13" s="862" t="s">
        <v>186</v>
      </c>
      <c r="B13" s="863"/>
      <c r="C13" s="864"/>
      <c r="D13" s="320">
        <f>61240/4</f>
        <v>15310</v>
      </c>
      <c r="E13" s="320">
        <f>+E14+E15</f>
        <v>0</v>
      </c>
      <c r="F13" s="320">
        <f t="shared" si="1"/>
        <v>15310</v>
      </c>
      <c r="G13" s="320">
        <f>G14</f>
        <v>26333.13</v>
      </c>
      <c r="H13" s="320">
        <f>H14</f>
        <v>26333.13</v>
      </c>
      <c r="I13" s="320">
        <f t="shared" si="0"/>
        <v>11023.130000000001</v>
      </c>
    </row>
    <row r="14" spans="1:9" ht="12" customHeight="1">
      <c r="A14" s="25"/>
      <c r="B14" s="863" t="s">
        <v>187</v>
      </c>
      <c r="C14" s="864"/>
      <c r="D14" s="320">
        <f>61240/4</f>
        <v>15310</v>
      </c>
      <c r="E14" s="320">
        <v>0</v>
      </c>
      <c r="F14" s="320">
        <f>+D14+E14</f>
        <v>15310</v>
      </c>
      <c r="G14" s="320">
        <v>26333.13</v>
      </c>
      <c r="H14" s="320">
        <v>26333.13</v>
      </c>
      <c r="I14" s="320">
        <f t="shared" si="0"/>
        <v>11023.130000000001</v>
      </c>
    </row>
    <row r="15" spans="1:9" ht="12" customHeight="1">
      <c r="A15" s="25"/>
      <c r="B15" s="863" t="s">
        <v>188</v>
      </c>
      <c r="C15" s="864"/>
      <c r="D15" s="320">
        <v>0</v>
      </c>
      <c r="E15" s="320">
        <v>0</v>
      </c>
      <c r="F15" s="320">
        <f t="shared" si="1"/>
        <v>0</v>
      </c>
      <c r="G15" s="320">
        <v>0</v>
      </c>
      <c r="H15" s="320">
        <v>0</v>
      </c>
      <c r="I15" s="320">
        <f t="shared" si="0"/>
        <v>0</v>
      </c>
    </row>
    <row r="16" spans="1:9" ht="14.25" customHeight="1">
      <c r="A16" s="862" t="s">
        <v>189</v>
      </c>
      <c r="B16" s="863"/>
      <c r="C16" s="864"/>
      <c r="D16" s="320">
        <f>135451/4</f>
        <v>33862.75</v>
      </c>
      <c r="E16" s="320">
        <f>+E17+E18</f>
        <v>0</v>
      </c>
      <c r="F16" s="320">
        <f t="shared" si="1"/>
        <v>33862.75</v>
      </c>
      <c r="G16" s="320">
        <f>G17</f>
        <v>272556.62</v>
      </c>
      <c r="H16" s="320">
        <f>H17</f>
        <v>272556.62</v>
      </c>
      <c r="I16" s="320">
        <f t="shared" si="0"/>
        <v>238693.87</v>
      </c>
    </row>
    <row r="17" spans="1:9" ht="14.25" customHeight="1">
      <c r="A17" s="25"/>
      <c r="B17" s="863" t="s">
        <v>187</v>
      </c>
      <c r="C17" s="864"/>
      <c r="D17" s="320">
        <f>135451/4</f>
        <v>33862.75</v>
      </c>
      <c r="E17" s="320">
        <v>0</v>
      </c>
      <c r="F17" s="320">
        <f t="shared" si="1"/>
        <v>33862.75</v>
      </c>
      <c r="G17" s="320">
        <v>272556.62</v>
      </c>
      <c r="H17" s="320">
        <v>272556.62</v>
      </c>
      <c r="I17" s="320">
        <f t="shared" si="0"/>
        <v>238693.87</v>
      </c>
    </row>
    <row r="18" spans="1:9" ht="12" customHeight="1">
      <c r="A18" s="25"/>
      <c r="B18" s="863" t="s">
        <v>188</v>
      </c>
      <c r="C18" s="864"/>
      <c r="D18" s="320">
        <v>0</v>
      </c>
      <c r="E18" s="320">
        <v>0</v>
      </c>
      <c r="F18" s="320">
        <f t="shared" si="1"/>
        <v>0</v>
      </c>
      <c r="G18" s="320">
        <v>0</v>
      </c>
      <c r="H18" s="320">
        <v>0</v>
      </c>
      <c r="I18" s="320">
        <f t="shared" si="0"/>
        <v>0</v>
      </c>
    </row>
    <row r="19" spans="1:9" ht="12" customHeight="1">
      <c r="A19" s="862" t="s">
        <v>190</v>
      </c>
      <c r="B19" s="863"/>
      <c r="C19" s="864"/>
      <c r="D19" s="320"/>
      <c r="E19" s="321">
        <v>0</v>
      </c>
      <c r="F19" s="321">
        <f>+D19+E19</f>
        <v>0</v>
      </c>
      <c r="G19" s="321">
        <f t="shared" ref="G19:H19" si="2">+F19</f>
        <v>0</v>
      </c>
      <c r="H19" s="321">
        <f t="shared" si="2"/>
        <v>0</v>
      </c>
      <c r="I19" s="320">
        <f t="shared" si="0"/>
        <v>0</v>
      </c>
    </row>
    <row r="20" spans="1:9" ht="6" customHeight="1">
      <c r="A20" s="695"/>
      <c r="B20" s="696"/>
      <c r="C20" s="697"/>
      <c r="D20" s="320"/>
      <c r="E20" s="321"/>
      <c r="F20" s="321"/>
      <c r="G20" s="321"/>
      <c r="H20" s="321"/>
      <c r="I20" s="320"/>
    </row>
    <row r="21" spans="1:9" ht="12" customHeight="1">
      <c r="A21" s="866" t="s">
        <v>99</v>
      </c>
      <c r="B21" s="867"/>
      <c r="C21" s="868"/>
      <c r="D21" s="325">
        <f>34886720/4</f>
        <v>8721680</v>
      </c>
      <c r="E21" s="325">
        <v>0</v>
      </c>
      <c r="F21" s="325">
        <f>+D21</f>
        <v>8721680</v>
      </c>
      <c r="G21" s="325">
        <f>G22+G23</f>
        <v>9546554.4400000013</v>
      </c>
      <c r="H21" s="325">
        <f>H22+H23</f>
        <v>9546554.4400000013</v>
      </c>
      <c r="I21" s="325">
        <f>+H21-D21</f>
        <v>824874.44000000134</v>
      </c>
    </row>
    <row r="22" spans="1:9" ht="15" customHeight="1">
      <c r="A22" s="862" t="s">
        <v>1284</v>
      </c>
      <c r="B22" s="863"/>
      <c r="C22" s="864"/>
      <c r="D22" s="700">
        <v>4958993.25</v>
      </c>
      <c r="E22" s="321">
        <v>0</v>
      </c>
      <c r="F22" s="321">
        <v>0</v>
      </c>
      <c r="G22" s="701">
        <v>5202892</v>
      </c>
      <c r="H22" s="701">
        <v>5202892</v>
      </c>
      <c r="I22" s="320">
        <f t="shared" ref="I22:I28" si="3">+H22-D22</f>
        <v>243898.75</v>
      </c>
    </row>
    <row r="23" spans="1:9" ht="15" customHeight="1">
      <c r="A23" s="862" t="s">
        <v>49</v>
      </c>
      <c r="B23" s="863"/>
      <c r="C23" s="864"/>
      <c r="D23" s="320">
        <v>3762686.75</v>
      </c>
      <c r="E23" s="321">
        <v>0</v>
      </c>
      <c r="F23" s="321">
        <v>0</v>
      </c>
      <c r="G23" s="320">
        <v>4343662.4400000004</v>
      </c>
      <c r="H23" s="320">
        <v>4343662.4400000004</v>
      </c>
      <c r="I23" s="320">
        <f t="shared" si="3"/>
        <v>580975.69000000041</v>
      </c>
    </row>
    <row r="24" spans="1:9" ht="8.25" customHeight="1">
      <c r="A24" s="695"/>
      <c r="B24" s="696"/>
      <c r="C24" s="697"/>
      <c r="D24" s="320"/>
      <c r="E24" s="320"/>
      <c r="F24" s="320"/>
      <c r="G24" s="320"/>
      <c r="H24" s="320"/>
      <c r="I24" s="320"/>
    </row>
    <row r="25" spans="1:9" ht="15" customHeight="1">
      <c r="A25" s="866" t="s">
        <v>1285</v>
      </c>
      <c r="B25" s="867"/>
      <c r="C25" s="868"/>
      <c r="D25" s="320">
        <f>1100000/4</f>
        <v>275000</v>
      </c>
      <c r="E25" s="320">
        <v>0</v>
      </c>
      <c r="F25" s="320">
        <f>+D25</f>
        <v>275000</v>
      </c>
      <c r="G25" s="320">
        <v>0</v>
      </c>
      <c r="H25" s="320">
        <v>0</v>
      </c>
      <c r="I25" s="325">
        <f t="shared" si="3"/>
        <v>-275000</v>
      </c>
    </row>
    <row r="26" spans="1:9" ht="12" customHeight="1">
      <c r="A26" s="862" t="s">
        <v>191</v>
      </c>
      <c r="B26" s="863"/>
      <c r="C26" s="864"/>
      <c r="D26" s="320">
        <v>0</v>
      </c>
      <c r="E26" s="320">
        <v>0</v>
      </c>
      <c r="F26" s="320">
        <v>0</v>
      </c>
      <c r="G26" s="320">
        <v>0</v>
      </c>
      <c r="H26" s="320">
        <v>0</v>
      </c>
      <c r="I26" s="320">
        <f t="shared" si="3"/>
        <v>0</v>
      </c>
    </row>
    <row r="27" spans="1:9" ht="12" customHeight="1">
      <c r="A27" s="695"/>
      <c r="B27" s="696"/>
      <c r="C27" s="697"/>
      <c r="D27" s="320"/>
      <c r="E27" s="320"/>
      <c r="F27" s="320"/>
      <c r="G27" s="320"/>
      <c r="H27" s="320"/>
      <c r="I27" s="320">
        <f t="shared" si="3"/>
        <v>0</v>
      </c>
    </row>
    <row r="28" spans="1:9" ht="15" customHeight="1">
      <c r="A28" s="866" t="s">
        <v>192</v>
      </c>
      <c r="B28" s="867"/>
      <c r="C28" s="868"/>
      <c r="D28" s="320">
        <v>0</v>
      </c>
      <c r="E28" s="320">
        <v>0</v>
      </c>
      <c r="F28" s="320">
        <f t="shared" si="1"/>
        <v>0</v>
      </c>
      <c r="G28" s="320">
        <v>0</v>
      </c>
      <c r="H28" s="320">
        <v>0</v>
      </c>
      <c r="I28" s="325">
        <f t="shared" si="3"/>
        <v>0</v>
      </c>
    </row>
    <row r="29" spans="1:9" ht="9" customHeight="1">
      <c r="A29" s="26"/>
      <c r="B29" s="27"/>
      <c r="C29" s="28"/>
      <c r="D29" s="322"/>
      <c r="E29" s="323"/>
      <c r="F29" s="323"/>
      <c r="G29" s="323"/>
      <c r="H29" s="323"/>
      <c r="I29" s="323"/>
    </row>
    <row r="30" spans="1:9" ht="19.5" customHeight="1">
      <c r="A30" s="29"/>
      <c r="B30" s="30"/>
      <c r="C30" s="31" t="s">
        <v>193</v>
      </c>
      <c r="D30" s="325">
        <f>SUM(D9:D29)-D14-D17-D22-D23</f>
        <v>10428241</v>
      </c>
      <c r="E30" s="325">
        <f>SUM(E9:E29)-E14-E17-E22-E23</f>
        <v>0</v>
      </c>
      <c r="F30" s="325">
        <f>SUM(F9:F29)-F14-F17-F22-F23-F26</f>
        <v>10428241</v>
      </c>
      <c r="G30" s="325">
        <f>SUM(G9:G29)-G14-G17-G22-G23-G26</f>
        <v>10782552.050000001</v>
      </c>
      <c r="H30" s="325">
        <f>SUM(H9:H29)-H14-H17-H22-H23-H26</f>
        <v>10782552.050000001</v>
      </c>
      <c r="I30" s="871">
        <f>H30-D30</f>
        <v>354311.05000000075</v>
      </c>
    </row>
    <row r="31" spans="1:9" ht="17.25" customHeight="1">
      <c r="A31" s="32"/>
      <c r="B31" s="32"/>
      <c r="C31" s="32"/>
      <c r="D31" s="324"/>
      <c r="E31" s="324"/>
      <c r="F31" s="324"/>
      <c r="G31" s="869" t="s">
        <v>362</v>
      </c>
      <c r="H31" s="870"/>
      <c r="I31" s="872"/>
    </row>
    <row r="32" spans="1:9" ht="16.5" customHeight="1">
      <c r="A32" s="16" t="s">
        <v>197</v>
      </c>
      <c r="B32" s="16"/>
      <c r="C32" s="16"/>
      <c r="D32" s="16"/>
      <c r="E32" s="16"/>
      <c r="F32" s="16"/>
      <c r="G32" s="16"/>
      <c r="H32" s="16"/>
      <c r="I32" s="16"/>
    </row>
    <row r="33" spans="1:9">
      <c r="A33" s="16"/>
      <c r="B33" s="16"/>
      <c r="C33" s="16"/>
      <c r="D33" s="16"/>
      <c r="E33" s="16"/>
      <c r="F33" s="16"/>
      <c r="G33" s="16"/>
      <c r="H33" s="16"/>
      <c r="I33" s="16"/>
    </row>
    <row r="34" spans="1:9">
      <c r="A34" s="37" t="s">
        <v>994</v>
      </c>
      <c r="B34" s="16"/>
      <c r="C34" s="16"/>
      <c r="D34" s="16"/>
      <c r="E34" s="16"/>
      <c r="F34" s="16"/>
      <c r="G34" s="16"/>
      <c r="H34" s="16"/>
      <c r="I34" s="16"/>
    </row>
    <row r="35" spans="1:9" ht="12">
      <c r="A35" s="842" t="s">
        <v>77</v>
      </c>
      <c r="B35" s="842"/>
      <c r="C35" s="842"/>
      <c r="D35" s="842"/>
      <c r="E35" s="842"/>
      <c r="F35" s="842"/>
      <c r="G35" s="842"/>
      <c r="H35" s="842"/>
      <c r="I35" s="842"/>
    </row>
    <row r="36" spans="1:9" ht="12">
      <c r="A36" s="441"/>
      <c r="B36" s="441"/>
      <c r="C36" s="441"/>
      <c r="D36" s="441"/>
      <c r="E36" s="441"/>
      <c r="F36" s="441"/>
      <c r="G36" s="441"/>
      <c r="H36" s="441"/>
      <c r="I36" s="441"/>
    </row>
    <row r="37" spans="1:9" ht="12">
      <c r="A37" s="531"/>
      <c r="B37" s="531"/>
      <c r="C37" s="531"/>
      <c r="D37" s="531"/>
      <c r="E37" s="531"/>
      <c r="F37" s="531"/>
      <c r="G37" s="531"/>
      <c r="H37" s="531"/>
      <c r="I37" s="531"/>
    </row>
    <row r="38" spans="1:9">
      <c r="A38" s="16"/>
      <c r="B38" s="16"/>
      <c r="C38" s="16"/>
      <c r="D38" s="16"/>
      <c r="E38" s="16"/>
      <c r="F38" s="16"/>
      <c r="G38" s="16"/>
      <c r="H38" s="16"/>
      <c r="I38" s="16"/>
    </row>
    <row r="39" spans="1:9" ht="12">
      <c r="C39" s="781" t="s">
        <v>466</v>
      </c>
      <c r="D39" s="781"/>
      <c r="E39" s="203"/>
      <c r="F39" s="99" t="s">
        <v>900</v>
      </c>
      <c r="G39" s="168"/>
      <c r="H39" s="168"/>
      <c r="I39" s="242"/>
    </row>
    <row r="40" spans="1:9" customFormat="1" ht="15">
      <c r="A40" s="100" t="s">
        <v>935</v>
      </c>
      <c r="B40" s="100"/>
      <c r="C40" s="203"/>
      <c r="D40" s="203"/>
      <c r="E40" s="100"/>
      <c r="F40" s="100"/>
      <c r="G40" s="17"/>
    </row>
    <row r="41" spans="1:9" ht="12">
      <c r="C41" s="775"/>
      <c r="D41" s="775"/>
      <c r="E41" s="205"/>
      <c r="F41" s="205"/>
      <c r="G41" s="775"/>
      <c r="H41" s="775"/>
    </row>
    <row r="42" spans="1:9" ht="12">
      <c r="C42" s="529"/>
      <c r="D42" s="529"/>
      <c r="E42" s="205"/>
      <c r="F42" s="205"/>
      <c r="G42" s="529"/>
      <c r="H42" s="529"/>
    </row>
    <row r="44" spans="1:9" ht="12">
      <c r="C44" s="781" t="s">
        <v>466</v>
      </c>
      <c r="D44" s="781"/>
      <c r="F44" s="241" t="s">
        <v>905</v>
      </c>
      <c r="G44" s="241"/>
      <c r="H44" s="242"/>
      <c r="I44" s="242"/>
    </row>
    <row r="45" spans="1:9" customFormat="1" ht="15">
      <c r="A45" s="88" t="s">
        <v>1324</v>
      </c>
      <c r="B45" s="17"/>
      <c r="C45" s="17"/>
      <c r="D45" s="17"/>
      <c r="E45" s="17"/>
      <c r="F45" s="17"/>
      <c r="G45" s="17"/>
    </row>
    <row r="49" spans="1:7">
      <c r="C49" s="242" t="s">
        <v>1290</v>
      </c>
      <c r="D49" s="242"/>
    </row>
    <row r="50" spans="1:7" customFormat="1" ht="15">
      <c r="A50" s="88" t="s">
        <v>934</v>
      </c>
      <c r="B50" s="17"/>
      <c r="C50" s="17"/>
      <c r="D50" s="17"/>
      <c r="E50" s="17"/>
      <c r="F50" s="17"/>
      <c r="G50" s="17"/>
    </row>
  </sheetData>
  <mergeCells count="30">
    <mergeCell ref="A21:C21"/>
    <mergeCell ref="A23:C23"/>
    <mergeCell ref="A25:C25"/>
    <mergeCell ref="A35:I35"/>
    <mergeCell ref="C39:D39"/>
    <mergeCell ref="I30:I31"/>
    <mergeCell ref="C41:D41"/>
    <mergeCell ref="G41:H41"/>
    <mergeCell ref="C44:D44"/>
    <mergeCell ref="A22:C22"/>
    <mergeCell ref="A26:C26"/>
    <mergeCell ref="A28:C28"/>
    <mergeCell ref="G31:H31"/>
    <mergeCell ref="A19:C19"/>
    <mergeCell ref="I5:I6"/>
    <mergeCell ref="A9:C9"/>
    <mergeCell ref="A10:C10"/>
    <mergeCell ref="A11:C11"/>
    <mergeCell ref="A12:C12"/>
    <mergeCell ref="A13:C13"/>
    <mergeCell ref="B14:C14"/>
    <mergeCell ref="B15:C15"/>
    <mergeCell ref="A16:C16"/>
    <mergeCell ref="B17:C17"/>
    <mergeCell ref="B18:C18"/>
    <mergeCell ref="A1:I1"/>
    <mergeCell ref="A2:I2"/>
    <mergeCell ref="A3:I3"/>
    <mergeCell ref="A5:C7"/>
    <mergeCell ref="D5:H5"/>
  </mergeCells>
  <pageMargins left="0.11811023622047245" right="0" top="0.74803149606299213" bottom="0.74803149606299213" header="0.31496062992125984" footer="0.31496062992125984"/>
  <pageSetup scale="8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L52"/>
  <sheetViews>
    <sheetView workbookViewId="0">
      <selection activeCell="E48" sqref="E48"/>
    </sheetView>
  </sheetViews>
  <sheetFormatPr baseColWidth="10" defaultRowHeight="11.25"/>
  <cols>
    <col min="1" max="2" width="3.7109375" style="17" customWidth="1"/>
    <col min="3" max="3" width="55.5703125" style="17" customWidth="1"/>
    <col min="4" max="5" width="18.140625" style="17" customWidth="1"/>
    <col min="6" max="6" width="17" style="17" customWidth="1"/>
    <col min="7" max="7" width="16.85546875" style="17" customWidth="1"/>
    <col min="8" max="8" width="16.7109375" style="17" customWidth="1"/>
    <col min="9" max="9" width="17.28515625" style="17" customWidth="1"/>
    <col min="10" max="10" width="2" style="16" customWidth="1"/>
    <col min="11" max="16384" width="11.42578125" style="17"/>
  </cols>
  <sheetData>
    <row r="1" spans="1:9" ht="15.75">
      <c r="A1" s="852" t="s">
        <v>427</v>
      </c>
      <c r="B1" s="853"/>
      <c r="C1" s="853"/>
      <c r="D1" s="853"/>
      <c r="E1" s="853"/>
      <c r="F1" s="853"/>
      <c r="G1" s="853"/>
      <c r="H1" s="853"/>
      <c r="I1" s="858"/>
    </row>
    <row r="2" spans="1:9" ht="15.75">
      <c r="A2" s="854" t="s">
        <v>970</v>
      </c>
      <c r="B2" s="855"/>
      <c r="C2" s="855"/>
      <c r="D2" s="855"/>
      <c r="E2" s="855"/>
      <c r="F2" s="855"/>
      <c r="G2" s="855"/>
      <c r="H2" s="855"/>
      <c r="I2" s="859"/>
    </row>
    <row r="3" spans="1:9" ht="15.75">
      <c r="A3" s="856" t="s">
        <v>1276</v>
      </c>
      <c r="B3" s="857"/>
      <c r="C3" s="857"/>
      <c r="D3" s="857"/>
      <c r="E3" s="857"/>
      <c r="F3" s="857"/>
      <c r="G3" s="857"/>
      <c r="H3" s="857"/>
      <c r="I3" s="860"/>
    </row>
    <row r="4" spans="1:9" ht="4.5" customHeight="1">
      <c r="A4" s="18"/>
      <c r="B4" s="18"/>
      <c r="C4" s="18"/>
      <c r="D4" s="19"/>
      <c r="E4" s="19"/>
      <c r="F4" s="19"/>
      <c r="G4" s="19"/>
      <c r="H4" s="19"/>
      <c r="I4" s="19"/>
    </row>
    <row r="5" spans="1:9" ht="12" customHeight="1">
      <c r="A5" s="865" t="s">
        <v>1010</v>
      </c>
      <c r="B5" s="865"/>
      <c r="C5" s="865"/>
      <c r="D5" s="861" t="s">
        <v>174</v>
      </c>
      <c r="E5" s="861"/>
      <c r="F5" s="861"/>
      <c r="G5" s="861"/>
      <c r="H5" s="861"/>
      <c r="I5" s="865" t="s">
        <v>175</v>
      </c>
    </row>
    <row r="6" spans="1:9" ht="22.5">
      <c r="A6" s="865"/>
      <c r="B6" s="865"/>
      <c r="C6" s="865"/>
      <c r="D6" s="85" t="s">
        <v>176</v>
      </c>
      <c r="E6" s="41" t="s">
        <v>177</v>
      </c>
      <c r="F6" s="85" t="s">
        <v>178</v>
      </c>
      <c r="G6" s="85" t="s">
        <v>179</v>
      </c>
      <c r="H6" s="85" t="s">
        <v>180</v>
      </c>
      <c r="I6" s="865"/>
    </row>
    <row r="7" spans="1:9" ht="12" customHeight="1">
      <c r="A7" s="865"/>
      <c r="B7" s="865"/>
      <c r="C7" s="865"/>
      <c r="D7" s="85" t="s">
        <v>181</v>
      </c>
      <c r="E7" s="85" t="s">
        <v>182</v>
      </c>
      <c r="F7" s="85" t="s">
        <v>183</v>
      </c>
      <c r="G7" s="85" t="s">
        <v>184</v>
      </c>
      <c r="H7" s="85" t="s">
        <v>185</v>
      </c>
      <c r="I7" s="85" t="s">
        <v>198</v>
      </c>
    </row>
    <row r="8" spans="1:9" ht="12" customHeight="1">
      <c r="A8" s="20"/>
      <c r="B8" s="21"/>
      <c r="C8" s="22"/>
      <c r="D8" s="24"/>
      <c r="E8" s="24"/>
      <c r="F8" s="24"/>
      <c r="G8" s="24"/>
      <c r="H8" s="24"/>
      <c r="I8" s="24"/>
    </row>
    <row r="9" spans="1:9" ht="12" customHeight="1">
      <c r="A9" s="33" t="s">
        <v>194</v>
      </c>
      <c r="B9" s="34"/>
      <c r="C9" s="42"/>
      <c r="D9" s="325">
        <f>+D10+D11+D12+D13+D16+D19+D20</f>
        <v>10428241</v>
      </c>
      <c r="E9" s="325">
        <f t="shared" ref="E9" si="0">+E10+E11+E12+E13+E16+E19+E20+E14</f>
        <v>0</v>
      </c>
      <c r="F9" s="325">
        <f>+F10+F11+F12+F13+F16+F19+F20</f>
        <v>10428241</v>
      </c>
      <c r="G9" s="325">
        <f>+G10+G11+G12+G13+G16+G19+G20</f>
        <v>10782552.049999999</v>
      </c>
      <c r="H9" s="325">
        <f>+H10+H11+H12+H13+H16+H19+H20</f>
        <v>10782552.049999999</v>
      </c>
      <c r="I9" s="325">
        <f t="shared" ref="I9" si="1">+I10+I11+I12+I13+I16+I19+I20</f>
        <v>354311.04999999935</v>
      </c>
    </row>
    <row r="10" spans="1:9" ht="12" customHeight="1">
      <c r="A10" s="25"/>
      <c r="B10" s="863" t="s">
        <v>82</v>
      </c>
      <c r="C10" s="864"/>
      <c r="D10" s="320">
        <f>1524635/4</f>
        <v>381158.75</v>
      </c>
      <c r="E10" s="320">
        <v>0</v>
      </c>
      <c r="F10" s="320">
        <f>1524635/4</f>
        <v>381158.75</v>
      </c>
      <c r="G10" s="320">
        <v>622326.18999999994</v>
      </c>
      <c r="H10" s="320">
        <v>622326.18999999994</v>
      </c>
      <c r="I10" s="320">
        <f>+H10-D10</f>
        <v>241167.43999999994</v>
      </c>
    </row>
    <row r="11" spans="1:9" ht="12" customHeight="1">
      <c r="A11" s="25"/>
      <c r="B11" s="863" t="s">
        <v>86</v>
      </c>
      <c r="C11" s="864"/>
      <c r="D11" s="320">
        <v>0</v>
      </c>
      <c r="E11" s="320">
        <v>0</v>
      </c>
      <c r="F11" s="320">
        <v>0</v>
      </c>
      <c r="G11" s="320">
        <f t="shared" ref="F11:H23" si="2">+E11+F11</f>
        <v>0</v>
      </c>
      <c r="H11" s="320">
        <f t="shared" si="2"/>
        <v>0</v>
      </c>
      <c r="I11" s="320">
        <f t="shared" ref="I11:I28" si="3">+H11-D11</f>
        <v>0</v>
      </c>
    </row>
    <row r="12" spans="1:9" ht="14.25" customHeight="1">
      <c r="A12" s="25"/>
      <c r="B12" s="863" t="s">
        <v>88</v>
      </c>
      <c r="C12" s="864"/>
      <c r="D12" s="320">
        <f>4004918/4</f>
        <v>1001229.5</v>
      </c>
      <c r="E12" s="320">
        <v>0</v>
      </c>
      <c r="F12" s="320">
        <f>4004918/4</f>
        <v>1001229.5</v>
      </c>
      <c r="G12" s="320">
        <v>314781.67</v>
      </c>
      <c r="H12" s="320">
        <v>314781.67</v>
      </c>
      <c r="I12" s="320">
        <f t="shared" si="3"/>
        <v>-686447.83000000007</v>
      </c>
    </row>
    <row r="13" spans="1:9" ht="12" customHeight="1">
      <c r="A13" s="25"/>
      <c r="B13" s="863" t="s">
        <v>186</v>
      </c>
      <c r="C13" s="864"/>
      <c r="D13" s="320">
        <f>61240/4</f>
        <v>15310</v>
      </c>
      <c r="E13" s="320">
        <f>+E14+E15</f>
        <v>0</v>
      </c>
      <c r="F13" s="320">
        <f>61240/4</f>
        <v>15310</v>
      </c>
      <c r="G13" s="320">
        <f>G14</f>
        <v>26333.13</v>
      </c>
      <c r="H13" s="320">
        <f>H14</f>
        <v>26333.13</v>
      </c>
      <c r="I13" s="320">
        <f t="shared" si="3"/>
        <v>11023.130000000001</v>
      </c>
    </row>
    <row r="14" spans="1:9" ht="12" customHeight="1">
      <c r="A14" s="25"/>
      <c r="B14" s="43"/>
      <c r="C14" s="35" t="s">
        <v>187</v>
      </c>
      <c r="D14" s="320">
        <f>61240/4</f>
        <v>15310</v>
      </c>
      <c r="E14" s="320">
        <v>0</v>
      </c>
      <c r="F14" s="320">
        <f>61240/4</f>
        <v>15310</v>
      </c>
      <c r="G14" s="320">
        <v>26333.13</v>
      </c>
      <c r="H14" s="320">
        <v>26333.13</v>
      </c>
      <c r="I14" s="320">
        <f t="shared" si="3"/>
        <v>11023.130000000001</v>
      </c>
    </row>
    <row r="15" spans="1:9" ht="12" customHeight="1">
      <c r="A15" s="25"/>
      <c r="B15" s="43"/>
      <c r="C15" s="35" t="s">
        <v>188</v>
      </c>
      <c r="D15" s="320">
        <v>0</v>
      </c>
      <c r="E15" s="320">
        <v>0</v>
      </c>
      <c r="F15" s="320">
        <v>0</v>
      </c>
      <c r="G15" s="320">
        <f t="shared" si="2"/>
        <v>0</v>
      </c>
      <c r="H15" s="320">
        <f t="shared" si="2"/>
        <v>0</v>
      </c>
      <c r="I15" s="320">
        <f t="shared" si="3"/>
        <v>0</v>
      </c>
    </row>
    <row r="16" spans="1:9" ht="12" customHeight="1">
      <c r="A16" s="25"/>
      <c r="B16" s="863" t="s">
        <v>189</v>
      </c>
      <c r="C16" s="864"/>
      <c r="D16" s="320">
        <f>135451/4</f>
        <v>33862.75</v>
      </c>
      <c r="E16" s="320">
        <f>+E17+E18</f>
        <v>0</v>
      </c>
      <c r="F16" s="320">
        <f>135451/4</f>
        <v>33862.75</v>
      </c>
      <c r="G16" s="320">
        <f>G17</f>
        <v>272556.62</v>
      </c>
      <c r="H16" s="320">
        <f>H17</f>
        <v>272556.62</v>
      </c>
      <c r="I16" s="320">
        <f t="shared" si="3"/>
        <v>238693.87</v>
      </c>
    </row>
    <row r="17" spans="1:12" ht="12" customHeight="1">
      <c r="A17" s="25"/>
      <c r="B17" s="43"/>
      <c r="C17" s="35" t="s">
        <v>187</v>
      </c>
      <c r="D17" s="320">
        <f>135451/4</f>
        <v>33862.75</v>
      </c>
      <c r="E17" s="320">
        <v>0</v>
      </c>
      <c r="F17" s="320">
        <f>135451/4</f>
        <v>33862.75</v>
      </c>
      <c r="G17" s="320">
        <v>272556.62</v>
      </c>
      <c r="H17" s="320">
        <v>272556.62</v>
      </c>
      <c r="I17" s="320">
        <f t="shared" si="3"/>
        <v>238693.87</v>
      </c>
    </row>
    <row r="18" spans="1:12" ht="12" customHeight="1">
      <c r="A18" s="25"/>
      <c r="B18" s="43"/>
      <c r="C18" s="35" t="s">
        <v>188</v>
      </c>
      <c r="D18" s="320">
        <v>0</v>
      </c>
      <c r="E18" s="320">
        <v>0</v>
      </c>
      <c r="F18" s="320">
        <v>0</v>
      </c>
      <c r="G18" s="320">
        <f t="shared" si="2"/>
        <v>0</v>
      </c>
      <c r="H18" s="320">
        <f t="shared" si="2"/>
        <v>0</v>
      </c>
      <c r="I18" s="320">
        <f t="shared" si="3"/>
        <v>0</v>
      </c>
    </row>
    <row r="19" spans="1:12" ht="12" customHeight="1">
      <c r="A19" s="25"/>
      <c r="B19" s="863" t="s">
        <v>99</v>
      </c>
      <c r="C19" s="864"/>
      <c r="D19" s="320">
        <f>34886720/4</f>
        <v>8721680</v>
      </c>
      <c r="E19" s="320">
        <v>0</v>
      </c>
      <c r="F19" s="320">
        <f>34886720/4</f>
        <v>8721680</v>
      </c>
      <c r="G19" s="320">
        <v>9546554.4399999995</v>
      </c>
      <c r="H19" s="320">
        <v>9546554.4399999995</v>
      </c>
      <c r="I19" s="320">
        <f t="shared" si="3"/>
        <v>824874.43999999948</v>
      </c>
    </row>
    <row r="20" spans="1:12" ht="12" customHeight="1">
      <c r="A20" s="25"/>
      <c r="B20" s="863" t="s">
        <v>191</v>
      </c>
      <c r="C20" s="864"/>
      <c r="D20" s="320">
        <f>1100000/4</f>
        <v>275000</v>
      </c>
      <c r="E20" s="320">
        <v>0</v>
      </c>
      <c r="F20" s="320">
        <f>1100000/4</f>
        <v>275000</v>
      </c>
      <c r="G20" s="320">
        <v>0</v>
      </c>
      <c r="H20" s="320">
        <v>0</v>
      </c>
      <c r="I20" s="320">
        <f t="shared" ref="I20" si="4">+H20-D20</f>
        <v>-275000</v>
      </c>
      <c r="L20" s="420"/>
    </row>
    <row r="21" spans="1:12" ht="12" customHeight="1">
      <c r="A21" s="25"/>
      <c r="B21" s="43"/>
      <c r="C21" s="35"/>
      <c r="D21" s="320"/>
      <c r="E21" s="320"/>
      <c r="F21" s="326"/>
      <c r="G21" s="320"/>
      <c r="H21" s="320"/>
      <c r="I21" s="326"/>
    </row>
    <row r="22" spans="1:12" ht="12" customHeight="1">
      <c r="A22" s="33" t="s">
        <v>195</v>
      </c>
      <c r="B22" s="34"/>
      <c r="C22" s="35"/>
      <c r="D22" s="325">
        <f>+D23+D24+D25</f>
        <v>0</v>
      </c>
      <c r="E22" s="325">
        <f>+E23+E24+E25</f>
        <v>0</v>
      </c>
      <c r="F22" s="325">
        <f>+F23+F24+F25</f>
        <v>0</v>
      </c>
      <c r="G22" s="325">
        <f>+G23+G24+G25</f>
        <v>0</v>
      </c>
      <c r="H22" s="325">
        <f>+H23+H24+H25</f>
        <v>0</v>
      </c>
      <c r="I22" s="325">
        <f t="shared" si="3"/>
        <v>0</v>
      </c>
    </row>
    <row r="23" spans="1:12" ht="12" customHeight="1">
      <c r="A23" s="33"/>
      <c r="B23" s="863" t="s">
        <v>172</v>
      </c>
      <c r="C23" s="864"/>
      <c r="D23" s="320">
        <v>0</v>
      </c>
      <c r="E23" s="320">
        <v>0</v>
      </c>
      <c r="F23" s="320">
        <f t="shared" si="2"/>
        <v>0</v>
      </c>
      <c r="G23" s="320">
        <v>0</v>
      </c>
      <c r="H23" s="320">
        <v>0</v>
      </c>
      <c r="I23" s="320">
        <f t="shared" si="3"/>
        <v>0</v>
      </c>
    </row>
    <row r="24" spans="1:12" ht="12" customHeight="1">
      <c r="A24" s="25"/>
      <c r="B24" s="863" t="s">
        <v>190</v>
      </c>
      <c r="C24" s="864"/>
      <c r="D24" s="320"/>
      <c r="E24" s="320">
        <v>0</v>
      </c>
      <c r="F24" s="320">
        <f>+D24+E24</f>
        <v>0</v>
      </c>
      <c r="G24" s="320">
        <f>+F24</f>
        <v>0</v>
      </c>
      <c r="H24" s="320">
        <f>+G24</f>
        <v>0</v>
      </c>
      <c r="I24" s="320">
        <f t="shared" si="3"/>
        <v>0</v>
      </c>
    </row>
    <row r="25" spans="1:12" ht="12" customHeight="1">
      <c r="A25" s="25"/>
      <c r="B25" s="863" t="s">
        <v>191</v>
      </c>
      <c r="C25" s="864"/>
      <c r="D25" s="320"/>
      <c r="E25" s="320"/>
      <c r="F25" s="320"/>
      <c r="G25" s="320"/>
      <c r="H25" s="320"/>
      <c r="I25" s="320"/>
    </row>
    <row r="26" spans="1:12" s="38" customFormat="1" ht="12" customHeight="1">
      <c r="A26" s="36"/>
      <c r="B26" s="44"/>
      <c r="C26" s="45"/>
      <c r="D26" s="327"/>
      <c r="E26" s="327"/>
      <c r="F26" s="327"/>
      <c r="G26" s="327"/>
      <c r="H26" s="327"/>
      <c r="I26" s="327"/>
      <c r="J26" s="37"/>
    </row>
    <row r="27" spans="1:12" ht="12" customHeight="1">
      <c r="A27" s="33" t="s">
        <v>196</v>
      </c>
      <c r="B27" s="39"/>
      <c r="C27" s="35"/>
      <c r="D27" s="325">
        <f>+D28</f>
        <v>0</v>
      </c>
      <c r="E27" s="325">
        <f>+E28</f>
        <v>0</v>
      </c>
      <c r="F27" s="325">
        <f>+F28</f>
        <v>0</v>
      </c>
      <c r="G27" s="325">
        <f>+G28</f>
        <v>0</v>
      </c>
      <c r="H27" s="325">
        <f>+H28</f>
        <v>0</v>
      </c>
      <c r="I27" s="325">
        <f t="shared" si="3"/>
        <v>0</v>
      </c>
    </row>
    <row r="28" spans="1:12" ht="15.75" customHeight="1">
      <c r="A28" s="25"/>
      <c r="B28" s="863" t="s">
        <v>192</v>
      </c>
      <c r="C28" s="864"/>
      <c r="D28" s="320">
        <v>0</v>
      </c>
      <c r="E28" s="320">
        <v>0</v>
      </c>
      <c r="F28" s="320">
        <f t="shared" ref="F28" si="5">+D28+E28</f>
        <v>0</v>
      </c>
      <c r="G28" s="320">
        <v>0</v>
      </c>
      <c r="H28" s="320">
        <v>0</v>
      </c>
      <c r="I28" s="320">
        <f t="shared" si="3"/>
        <v>0</v>
      </c>
    </row>
    <row r="29" spans="1:12" ht="9.75" customHeight="1">
      <c r="A29" s="25"/>
      <c r="B29" s="39"/>
      <c r="C29" s="575"/>
      <c r="D29" s="328"/>
      <c r="E29" s="328"/>
      <c r="F29" s="328"/>
      <c r="G29" s="328"/>
      <c r="H29" s="328"/>
      <c r="I29" s="328"/>
    </row>
    <row r="30" spans="1:12" ht="24" customHeight="1">
      <c r="A30" s="29"/>
      <c r="B30" s="30"/>
      <c r="C30" s="40" t="s">
        <v>193</v>
      </c>
      <c r="D30" s="574">
        <f>(D9+D22)</f>
        <v>10428241</v>
      </c>
      <c r="E30" s="573">
        <f t="shared" ref="E30:H30" si="6">+E9+E22</f>
        <v>0</v>
      </c>
      <c r="F30" s="574">
        <f>(F9+F22)</f>
        <v>10428241</v>
      </c>
      <c r="G30" s="573">
        <f t="shared" si="6"/>
        <v>10782552.049999999</v>
      </c>
      <c r="H30" s="573">
        <f t="shared" si="6"/>
        <v>10782552.049999999</v>
      </c>
      <c r="I30" s="873">
        <f>+I9+I22+I27</f>
        <v>354311.04999999935</v>
      </c>
    </row>
    <row r="31" spans="1:12" ht="24" customHeight="1">
      <c r="A31" s="470"/>
      <c r="B31" s="470"/>
      <c r="C31" s="470"/>
      <c r="D31" s="329"/>
      <c r="E31" s="329"/>
      <c r="F31" s="329"/>
      <c r="G31" s="874" t="s">
        <v>362</v>
      </c>
      <c r="H31" s="874"/>
      <c r="I31" s="873"/>
    </row>
    <row r="32" spans="1:12" ht="18.75" customHeight="1">
      <c r="A32" s="470"/>
      <c r="B32" s="470"/>
      <c r="C32" s="470"/>
      <c r="D32" s="471"/>
      <c r="E32" s="471"/>
      <c r="F32" s="471"/>
      <c r="G32" s="472"/>
      <c r="H32" s="472"/>
      <c r="I32" s="473"/>
    </row>
    <row r="33" spans="1:9">
      <c r="A33" s="16" t="s">
        <v>197</v>
      </c>
      <c r="B33" s="16"/>
      <c r="C33" s="16"/>
      <c r="D33" s="16"/>
      <c r="E33" s="16"/>
      <c r="F33" s="16"/>
      <c r="G33" s="16"/>
      <c r="H33" s="16"/>
      <c r="I33" s="16"/>
    </row>
    <row r="34" spans="1:9">
      <c r="A34" s="16"/>
      <c r="B34" s="16"/>
      <c r="C34" s="16"/>
      <c r="D34" s="16"/>
      <c r="E34" s="16"/>
      <c r="F34" s="16"/>
      <c r="G34" s="16"/>
      <c r="H34" s="16"/>
      <c r="I34" s="16"/>
    </row>
    <row r="35" spans="1:9">
      <c r="A35" s="37" t="s">
        <v>994</v>
      </c>
      <c r="B35" s="16"/>
      <c r="C35" s="16"/>
      <c r="D35" s="16"/>
      <c r="E35" s="16"/>
      <c r="F35" s="16"/>
      <c r="G35" s="16"/>
      <c r="H35" s="16"/>
      <c r="I35" s="16"/>
    </row>
    <row r="36" spans="1:9" ht="12">
      <c r="A36" s="842" t="s">
        <v>77</v>
      </c>
      <c r="B36" s="842"/>
      <c r="C36" s="842"/>
      <c r="D36" s="842"/>
      <c r="E36" s="842"/>
      <c r="F36" s="842"/>
      <c r="G36" s="842"/>
      <c r="H36" s="842"/>
      <c r="I36" s="842"/>
    </row>
    <row r="37" spans="1:9" ht="12">
      <c r="A37" s="402"/>
      <c r="B37" s="402"/>
      <c r="C37" s="402"/>
      <c r="D37" s="402"/>
      <c r="E37" s="402"/>
      <c r="F37" s="402"/>
      <c r="G37" s="402"/>
      <c r="H37" s="402"/>
      <c r="I37" s="402"/>
    </row>
    <row r="38" spans="1:9" ht="12">
      <c r="A38" s="441"/>
      <c r="B38" s="441"/>
      <c r="C38" s="441"/>
      <c r="D38" s="441"/>
      <c r="E38" s="441"/>
      <c r="F38" s="441"/>
      <c r="G38" s="441"/>
      <c r="H38" s="441"/>
      <c r="I38" s="441"/>
    </row>
    <row r="39" spans="1:9">
      <c r="A39" s="16"/>
      <c r="B39" s="16"/>
      <c r="C39" s="16"/>
      <c r="D39" s="16"/>
      <c r="E39" s="16"/>
      <c r="F39" s="16"/>
      <c r="G39" s="16"/>
      <c r="H39" s="16"/>
      <c r="I39" s="16"/>
    </row>
    <row r="40" spans="1:9" ht="12">
      <c r="C40" s="781" t="s">
        <v>466</v>
      </c>
      <c r="D40" s="781"/>
      <c r="E40" s="203"/>
      <c r="F40" s="99" t="s">
        <v>900</v>
      </c>
      <c r="G40" s="168"/>
      <c r="H40" s="168"/>
      <c r="I40" s="242"/>
    </row>
    <row r="41" spans="1:9" customFormat="1" ht="15">
      <c r="A41" s="100" t="s">
        <v>935</v>
      </c>
      <c r="B41" s="100"/>
      <c r="C41" s="203"/>
      <c r="D41" s="203"/>
      <c r="E41" s="100"/>
      <c r="F41" s="100"/>
      <c r="G41" s="17"/>
    </row>
    <row r="42" spans="1:9" ht="12">
      <c r="C42" s="775"/>
      <c r="D42" s="775"/>
      <c r="E42" s="205"/>
      <c r="F42" s="205"/>
      <c r="G42" s="775"/>
      <c r="H42" s="775"/>
    </row>
    <row r="43" spans="1:9" ht="12">
      <c r="C43" s="529"/>
      <c r="D43" s="529"/>
      <c r="E43" s="205"/>
      <c r="F43" s="205"/>
      <c r="G43" s="529"/>
      <c r="H43" s="529"/>
    </row>
    <row r="45" spans="1:9" ht="12">
      <c r="C45" s="781" t="s">
        <v>466</v>
      </c>
      <c r="D45" s="781"/>
      <c r="F45" s="241" t="s">
        <v>905</v>
      </c>
      <c r="G45" s="241"/>
      <c r="H45" s="242"/>
      <c r="I45" s="242"/>
    </row>
    <row r="46" spans="1:9" customFormat="1" ht="15">
      <c r="A46" s="88" t="s">
        <v>1325</v>
      </c>
      <c r="B46" s="17"/>
      <c r="C46" s="17"/>
      <c r="D46" s="17"/>
      <c r="E46" s="17"/>
      <c r="F46" s="17"/>
      <c r="G46" s="17"/>
    </row>
    <row r="47" spans="1:9" customFormat="1" ht="15">
      <c r="A47" s="88"/>
      <c r="B47" s="17"/>
      <c r="C47" s="17"/>
      <c r="D47" s="17"/>
      <c r="E47" s="17"/>
      <c r="F47" s="17"/>
      <c r="G47" s="17"/>
    </row>
    <row r="48" spans="1:9" customFormat="1" ht="15">
      <c r="A48" s="88"/>
      <c r="B48" s="17"/>
      <c r="C48" s="17"/>
      <c r="D48" s="17"/>
      <c r="E48" s="17"/>
      <c r="F48" s="17"/>
      <c r="G48" s="17"/>
    </row>
    <row r="51" spans="1:7">
      <c r="C51" s="242" t="s">
        <v>1291</v>
      </c>
      <c r="D51" s="242"/>
    </row>
    <row r="52" spans="1:7" customFormat="1" ht="15">
      <c r="A52" s="88" t="s">
        <v>934</v>
      </c>
      <c r="B52" s="17"/>
      <c r="C52" s="17"/>
      <c r="D52" s="17"/>
      <c r="E52" s="17"/>
      <c r="F52" s="17"/>
      <c r="G52" s="17"/>
    </row>
  </sheetData>
  <mergeCells count="24">
    <mergeCell ref="B10:C10"/>
    <mergeCell ref="A1:I1"/>
    <mergeCell ref="A5:C7"/>
    <mergeCell ref="D5:H5"/>
    <mergeCell ref="I5:I6"/>
    <mergeCell ref="A2:I2"/>
    <mergeCell ref="A3:I3"/>
    <mergeCell ref="B11:C11"/>
    <mergeCell ref="B12:C12"/>
    <mergeCell ref="B13:C13"/>
    <mergeCell ref="B16:C16"/>
    <mergeCell ref="I30:I31"/>
    <mergeCell ref="G31:H31"/>
    <mergeCell ref="B20:C20"/>
    <mergeCell ref="B23:C23"/>
    <mergeCell ref="B24:C24"/>
    <mergeCell ref="B25:C25"/>
    <mergeCell ref="B28:C28"/>
    <mergeCell ref="B19:C19"/>
    <mergeCell ref="C42:D42"/>
    <mergeCell ref="G42:H42"/>
    <mergeCell ref="A36:I36"/>
    <mergeCell ref="C40:D40"/>
    <mergeCell ref="C45:D45"/>
  </mergeCells>
  <pageMargins left="0.19685039370078741" right="0" top="0.15748031496062992" bottom="0.35433070866141736" header="0.31496062992125984" footer="0.31496062992125984"/>
  <pageSetup scale="80" orientation="landscape" r:id="rId1"/>
  <ignoredErrors>
    <ignoredError sqref="D7:E7 G7:H7" numberStoredAsText="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4"/>
  <sheetViews>
    <sheetView workbookViewId="0">
      <selection activeCell="A39" sqref="A39"/>
    </sheetView>
  </sheetViews>
  <sheetFormatPr baseColWidth="10" defaultRowHeight="11.25"/>
  <cols>
    <col min="1" max="2" width="3.7109375" style="17" customWidth="1"/>
    <col min="3" max="3" width="55.5703125" style="17" customWidth="1"/>
    <col min="4" max="4" width="14.85546875" style="17" customWidth="1"/>
    <col min="5" max="5" width="14.7109375" style="17" customWidth="1"/>
    <col min="6" max="6" width="17" style="17" customWidth="1"/>
    <col min="7" max="7" width="16.85546875" style="17" customWidth="1"/>
    <col min="8" max="8" width="15.28515625" style="17" customWidth="1"/>
    <col min="9" max="9" width="12" style="17" customWidth="1"/>
    <col min="10" max="10" width="2" style="16" customWidth="1"/>
    <col min="11" max="16384" width="11.42578125" style="17"/>
  </cols>
  <sheetData>
    <row r="1" spans="1:9" ht="19.5" customHeight="1">
      <c r="A1" s="852" t="s">
        <v>427</v>
      </c>
      <c r="B1" s="853"/>
      <c r="C1" s="853"/>
      <c r="D1" s="853"/>
      <c r="E1" s="853"/>
      <c r="F1" s="853"/>
      <c r="G1" s="853"/>
      <c r="H1" s="853"/>
      <c r="I1" s="858"/>
    </row>
    <row r="2" spans="1:9" ht="15.75">
      <c r="A2" s="854" t="s">
        <v>1001</v>
      </c>
      <c r="B2" s="855"/>
      <c r="C2" s="855"/>
      <c r="D2" s="855"/>
      <c r="E2" s="855"/>
      <c r="F2" s="855"/>
      <c r="G2" s="855"/>
      <c r="H2" s="855"/>
      <c r="I2" s="859"/>
    </row>
    <row r="3" spans="1:9" ht="15.75">
      <c r="A3" s="856" t="s">
        <v>1276</v>
      </c>
      <c r="B3" s="857"/>
      <c r="C3" s="857"/>
      <c r="D3" s="857"/>
      <c r="E3" s="857"/>
      <c r="F3" s="857"/>
      <c r="G3" s="857"/>
      <c r="H3" s="857"/>
      <c r="I3" s="860"/>
    </row>
    <row r="4" spans="1:9" s="16" customFormat="1" ht="3" customHeight="1">
      <c r="A4" s="18"/>
      <c r="B4" s="18"/>
      <c r="C4" s="18"/>
      <c r="E4" s="19"/>
      <c r="F4" s="19"/>
      <c r="G4" s="19"/>
      <c r="H4" s="19"/>
      <c r="I4" s="19"/>
    </row>
    <row r="5" spans="1:9" ht="12" customHeight="1">
      <c r="A5" s="861" t="s">
        <v>173</v>
      </c>
      <c r="B5" s="861"/>
      <c r="C5" s="861"/>
      <c r="D5" s="861" t="s">
        <v>174</v>
      </c>
      <c r="E5" s="861"/>
      <c r="F5" s="861"/>
      <c r="G5" s="861"/>
      <c r="H5" s="861"/>
      <c r="I5" s="865" t="s">
        <v>175</v>
      </c>
    </row>
    <row r="6" spans="1:9" ht="22.5">
      <c r="A6" s="861"/>
      <c r="B6" s="861"/>
      <c r="C6" s="861"/>
      <c r="D6" s="532" t="s">
        <v>176</v>
      </c>
      <c r="E6" s="41" t="s">
        <v>177</v>
      </c>
      <c r="F6" s="532" t="s">
        <v>178</v>
      </c>
      <c r="G6" s="532" t="s">
        <v>179</v>
      </c>
      <c r="H6" s="532" t="s">
        <v>180</v>
      </c>
      <c r="I6" s="865"/>
    </row>
    <row r="7" spans="1:9" ht="12" customHeight="1">
      <c r="A7" s="861"/>
      <c r="B7" s="861"/>
      <c r="C7" s="861"/>
      <c r="D7" s="532" t="s">
        <v>181</v>
      </c>
      <c r="E7" s="532" t="s">
        <v>182</v>
      </c>
      <c r="F7" s="532" t="s">
        <v>183</v>
      </c>
      <c r="G7" s="532" t="s">
        <v>184</v>
      </c>
      <c r="H7" s="532" t="s">
        <v>185</v>
      </c>
      <c r="I7" s="532" t="s">
        <v>198</v>
      </c>
    </row>
    <row r="8" spans="1:9" ht="12" customHeight="1">
      <c r="A8" s="20"/>
      <c r="B8" s="21"/>
      <c r="C8" s="22"/>
      <c r="D8" s="23"/>
      <c r="E8" s="24"/>
      <c r="F8" s="24"/>
      <c r="G8" s="24"/>
      <c r="H8" s="24"/>
      <c r="I8" s="24"/>
    </row>
    <row r="9" spans="1:9" ht="12" customHeight="1">
      <c r="A9" s="862" t="s">
        <v>82</v>
      </c>
      <c r="B9" s="863"/>
      <c r="C9" s="864"/>
      <c r="D9" s="320">
        <f>1524635/4</f>
        <v>381158.75</v>
      </c>
      <c r="E9" s="320">
        <v>0</v>
      </c>
      <c r="F9" s="320">
        <f>+D9+E9</f>
        <v>381158.75</v>
      </c>
      <c r="G9" s="320">
        <v>622326.18999999994</v>
      </c>
      <c r="H9" s="320">
        <v>622326.18999999994</v>
      </c>
      <c r="I9" s="320">
        <f>+H9-D9</f>
        <v>241167.43999999994</v>
      </c>
    </row>
    <row r="10" spans="1:9" ht="14.25" customHeight="1">
      <c r="A10" s="862" t="s">
        <v>172</v>
      </c>
      <c r="B10" s="863"/>
      <c r="C10" s="864"/>
      <c r="D10" s="320">
        <v>0</v>
      </c>
      <c r="E10" s="320">
        <v>0</v>
      </c>
      <c r="F10" s="320">
        <f t="shared" ref="F10:F22" si="0">+D10+E10</f>
        <v>0</v>
      </c>
      <c r="G10" s="320">
        <v>0</v>
      </c>
      <c r="H10" s="320">
        <v>0</v>
      </c>
      <c r="I10" s="320">
        <f t="shared" ref="I10:I22" si="1">+H10-D10</f>
        <v>0</v>
      </c>
    </row>
    <row r="11" spans="1:9" ht="12" customHeight="1">
      <c r="A11" s="862" t="s">
        <v>86</v>
      </c>
      <c r="B11" s="863"/>
      <c r="C11" s="864"/>
      <c r="D11" s="320">
        <v>0</v>
      </c>
      <c r="E11" s="320">
        <v>0</v>
      </c>
      <c r="F11" s="320">
        <f t="shared" si="0"/>
        <v>0</v>
      </c>
      <c r="G11" s="320">
        <v>0</v>
      </c>
      <c r="H11" s="320">
        <v>0</v>
      </c>
      <c r="I11" s="320">
        <f t="shared" si="1"/>
        <v>0</v>
      </c>
    </row>
    <row r="12" spans="1:9" ht="13.5" customHeight="1">
      <c r="A12" s="862" t="s">
        <v>88</v>
      </c>
      <c r="B12" s="863"/>
      <c r="C12" s="864"/>
      <c r="D12" s="320">
        <f>4004918/4</f>
        <v>1001229.5</v>
      </c>
      <c r="E12" s="320">
        <v>0</v>
      </c>
      <c r="F12" s="320">
        <f t="shared" si="0"/>
        <v>1001229.5</v>
      </c>
      <c r="G12" s="320">
        <v>314781.67</v>
      </c>
      <c r="H12" s="320">
        <v>314781.67</v>
      </c>
      <c r="I12" s="320">
        <f t="shared" si="1"/>
        <v>-686447.83000000007</v>
      </c>
    </row>
    <row r="13" spans="1:9" ht="12" customHeight="1">
      <c r="A13" s="862" t="s">
        <v>186</v>
      </c>
      <c r="B13" s="863"/>
      <c r="C13" s="864"/>
      <c r="D13" s="320">
        <f>61240/4</f>
        <v>15310</v>
      </c>
      <c r="E13" s="320">
        <f>+E14+E15</f>
        <v>0</v>
      </c>
      <c r="F13" s="320">
        <f t="shared" si="0"/>
        <v>15310</v>
      </c>
      <c r="G13" s="320">
        <f>G14</f>
        <v>26333.13</v>
      </c>
      <c r="H13" s="320">
        <f>H14</f>
        <v>26333.13</v>
      </c>
      <c r="I13" s="320">
        <f t="shared" si="1"/>
        <v>11023.130000000001</v>
      </c>
    </row>
    <row r="14" spans="1:9" ht="12" customHeight="1">
      <c r="A14" s="25"/>
      <c r="B14" s="863" t="s">
        <v>187</v>
      </c>
      <c r="C14" s="864"/>
      <c r="D14" s="320">
        <f>61240/4</f>
        <v>15310</v>
      </c>
      <c r="E14" s="320">
        <v>0</v>
      </c>
      <c r="F14" s="320">
        <f>+D14+E14</f>
        <v>15310</v>
      </c>
      <c r="G14" s="320">
        <v>26333.13</v>
      </c>
      <c r="H14" s="320">
        <v>26333.13</v>
      </c>
      <c r="I14" s="320">
        <f t="shared" si="1"/>
        <v>11023.130000000001</v>
      </c>
    </row>
    <row r="15" spans="1:9" ht="14.25" customHeight="1">
      <c r="A15" s="25"/>
      <c r="B15" s="863" t="s">
        <v>188</v>
      </c>
      <c r="C15" s="864"/>
      <c r="D15" s="320">
        <v>0</v>
      </c>
      <c r="E15" s="320">
        <v>0</v>
      </c>
      <c r="F15" s="320">
        <f t="shared" si="0"/>
        <v>0</v>
      </c>
      <c r="G15" s="320">
        <v>0</v>
      </c>
      <c r="H15" s="320">
        <v>0</v>
      </c>
      <c r="I15" s="320">
        <f t="shared" si="1"/>
        <v>0</v>
      </c>
    </row>
    <row r="16" spans="1:9" ht="14.25" customHeight="1">
      <c r="A16" s="862" t="s">
        <v>189</v>
      </c>
      <c r="B16" s="863"/>
      <c r="C16" s="864"/>
      <c r="D16" s="320">
        <f>135451/4</f>
        <v>33862.75</v>
      </c>
      <c r="E16" s="320">
        <f>+E17+E18</f>
        <v>0</v>
      </c>
      <c r="F16" s="320">
        <f t="shared" si="0"/>
        <v>33862.75</v>
      </c>
      <c r="G16" s="320">
        <f>G17</f>
        <v>272556.62</v>
      </c>
      <c r="H16" s="320">
        <f>H17</f>
        <v>272556.62</v>
      </c>
      <c r="I16" s="320">
        <f t="shared" si="1"/>
        <v>238693.87</v>
      </c>
    </row>
    <row r="17" spans="1:9" ht="14.25" customHeight="1">
      <c r="A17" s="25"/>
      <c r="B17" s="863" t="s">
        <v>187</v>
      </c>
      <c r="C17" s="864"/>
      <c r="D17" s="320">
        <f>135451/4</f>
        <v>33862.75</v>
      </c>
      <c r="E17" s="320">
        <v>0</v>
      </c>
      <c r="F17" s="320">
        <f t="shared" si="0"/>
        <v>33862.75</v>
      </c>
      <c r="G17" s="320">
        <v>272556.62</v>
      </c>
      <c r="H17" s="320">
        <v>272556.62</v>
      </c>
      <c r="I17" s="320">
        <f t="shared" si="1"/>
        <v>238693.87</v>
      </c>
    </row>
    <row r="18" spans="1:9" ht="12" customHeight="1">
      <c r="A18" s="25"/>
      <c r="B18" s="863" t="s">
        <v>188</v>
      </c>
      <c r="C18" s="864"/>
      <c r="D18" s="320">
        <v>0</v>
      </c>
      <c r="E18" s="320">
        <v>0</v>
      </c>
      <c r="F18" s="320">
        <f t="shared" si="0"/>
        <v>0</v>
      </c>
      <c r="G18" s="320">
        <v>0</v>
      </c>
      <c r="H18" s="320">
        <v>0</v>
      </c>
      <c r="I18" s="320">
        <f t="shared" si="1"/>
        <v>0</v>
      </c>
    </row>
    <row r="19" spans="1:9" ht="12" customHeight="1">
      <c r="A19" s="862" t="s">
        <v>190</v>
      </c>
      <c r="B19" s="863"/>
      <c r="C19" s="864"/>
      <c r="D19" s="320">
        <v>0</v>
      </c>
      <c r="E19" s="321">
        <v>0</v>
      </c>
      <c r="F19" s="321">
        <f>+D19+E19</f>
        <v>0</v>
      </c>
      <c r="G19" s="321">
        <f t="shared" ref="G19:H19" si="2">+F19</f>
        <v>0</v>
      </c>
      <c r="H19" s="321">
        <f t="shared" si="2"/>
        <v>0</v>
      </c>
      <c r="I19" s="320">
        <f t="shared" si="1"/>
        <v>0</v>
      </c>
    </row>
    <row r="20" spans="1:9" ht="15" customHeight="1">
      <c r="A20" s="862" t="s">
        <v>99</v>
      </c>
      <c r="B20" s="863"/>
      <c r="C20" s="864"/>
      <c r="D20" s="320">
        <f>34886720/4</f>
        <v>8721680</v>
      </c>
      <c r="E20" s="320">
        <v>0</v>
      </c>
      <c r="F20" s="320">
        <f>+D20</f>
        <v>8721680</v>
      </c>
      <c r="G20" s="320">
        <v>9546554.4399999995</v>
      </c>
      <c r="H20" s="320">
        <v>9546554.4399999995</v>
      </c>
      <c r="I20" s="320">
        <f t="shared" si="1"/>
        <v>824874.43999999948</v>
      </c>
    </row>
    <row r="21" spans="1:9" ht="12" customHeight="1">
      <c r="A21" s="862" t="s">
        <v>191</v>
      </c>
      <c r="B21" s="863"/>
      <c r="C21" s="864"/>
      <c r="D21" s="320">
        <f>1100000/4</f>
        <v>275000</v>
      </c>
      <c r="E21" s="320">
        <v>0</v>
      </c>
      <c r="F21" s="320">
        <f>+D21</f>
        <v>275000</v>
      </c>
      <c r="G21" s="320">
        <v>0</v>
      </c>
      <c r="H21" s="320">
        <v>0</v>
      </c>
      <c r="I21" s="320">
        <f t="shared" si="1"/>
        <v>-275000</v>
      </c>
    </row>
    <row r="22" spans="1:9" ht="15" customHeight="1">
      <c r="A22" s="862" t="s">
        <v>192</v>
      </c>
      <c r="B22" s="863"/>
      <c r="C22" s="864"/>
      <c r="D22" s="320">
        <v>0</v>
      </c>
      <c r="E22" s="320">
        <v>0</v>
      </c>
      <c r="F22" s="320">
        <f t="shared" si="0"/>
        <v>0</v>
      </c>
      <c r="G22" s="320">
        <v>0</v>
      </c>
      <c r="H22" s="320">
        <v>0</v>
      </c>
      <c r="I22" s="320">
        <f t="shared" si="1"/>
        <v>0</v>
      </c>
    </row>
    <row r="23" spans="1:9" ht="9" customHeight="1">
      <c r="A23" s="26"/>
      <c r="B23" s="27"/>
      <c r="C23" s="28"/>
      <c r="D23" s="322"/>
      <c r="E23" s="323"/>
      <c r="F23" s="323"/>
      <c r="G23" s="323"/>
      <c r="H23" s="323"/>
      <c r="I23" s="323"/>
    </row>
    <row r="24" spans="1:9" ht="17.25" customHeight="1">
      <c r="A24" s="29"/>
      <c r="B24" s="30"/>
      <c r="C24" s="31" t="s">
        <v>193</v>
      </c>
      <c r="D24" s="320">
        <f>SUM(D9:D23)-D14-D17</f>
        <v>10428241</v>
      </c>
      <c r="E24" s="320">
        <f t="shared" ref="E24" si="3">SUM(E9:E23)</f>
        <v>0</v>
      </c>
      <c r="F24" s="320">
        <f>SUM(F9:F23)-F14-F17</f>
        <v>10428241</v>
      </c>
      <c r="G24" s="320">
        <f>SUM(G9:G23)-G14-G17</f>
        <v>10782552.049999999</v>
      </c>
      <c r="H24" s="320">
        <f>SUM(H9:H23)-H14-H17</f>
        <v>10782552.049999999</v>
      </c>
      <c r="I24" s="875">
        <f t="shared" ref="I24:I25" si="4">SUM(I9:I23)-I14-I17</f>
        <v>354311.04999999935</v>
      </c>
    </row>
    <row r="25" spans="1:9" ht="18" customHeight="1">
      <c r="A25" s="32"/>
      <c r="B25" s="32"/>
      <c r="C25" s="32"/>
      <c r="D25" s="324"/>
      <c r="E25" s="324"/>
      <c r="F25" s="324"/>
      <c r="G25" s="869" t="s">
        <v>362</v>
      </c>
      <c r="H25" s="870"/>
      <c r="I25" s="876">
        <f t="shared" si="4"/>
        <v>717171.65999999875</v>
      </c>
    </row>
    <row r="26" spans="1:9" ht="16.5" customHeight="1">
      <c r="A26" s="16" t="s">
        <v>197</v>
      </c>
      <c r="B26" s="16"/>
      <c r="C26" s="16"/>
      <c r="D26" s="16"/>
      <c r="E26" s="16"/>
      <c r="F26" s="16"/>
      <c r="G26" s="16"/>
      <c r="H26" s="16"/>
      <c r="I26" s="16"/>
    </row>
    <row r="27" spans="1:9">
      <c r="A27" s="16"/>
      <c r="B27" s="16"/>
      <c r="C27" s="16"/>
      <c r="D27" s="16"/>
      <c r="E27" s="16"/>
      <c r="F27" s="16"/>
      <c r="G27" s="16"/>
      <c r="H27" s="16"/>
      <c r="I27" s="16"/>
    </row>
    <row r="28" spans="1:9">
      <c r="A28" s="37" t="s">
        <v>994</v>
      </c>
      <c r="B28" s="16"/>
      <c r="C28" s="16"/>
      <c r="D28" s="16"/>
      <c r="E28" s="16"/>
      <c r="F28" s="16"/>
      <c r="G28" s="16"/>
      <c r="H28" s="16"/>
      <c r="I28" s="16"/>
    </row>
    <row r="29" spans="1:9" ht="12">
      <c r="A29" s="842" t="s">
        <v>77</v>
      </c>
      <c r="B29" s="842"/>
      <c r="C29" s="842"/>
      <c r="D29" s="842"/>
      <c r="E29" s="842"/>
      <c r="F29" s="842"/>
      <c r="G29" s="842"/>
      <c r="H29" s="842"/>
      <c r="I29" s="842"/>
    </row>
    <row r="30" spans="1:9" ht="12">
      <c r="A30" s="531"/>
      <c r="B30" s="531"/>
      <c r="C30" s="531"/>
      <c r="D30" s="531"/>
      <c r="E30" s="531"/>
      <c r="F30" s="531"/>
      <c r="G30" s="531"/>
      <c r="H30" s="531"/>
      <c r="I30" s="531"/>
    </row>
    <row r="31" spans="1:9" ht="12">
      <c r="A31" s="531"/>
      <c r="B31" s="531"/>
      <c r="C31" s="531"/>
      <c r="D31" s="531"/>
      <c r="E31" s="531"/>
      <c r="F31" s="531"/>
      <c r="G31" s="531"/>
      <c r="H31" s="531"/>
      <c r="I31" s="531"/>
    </row>
    <row r="32" spans="1:9">
      <c r="A32" s="16"/>
      <c r="B32" s="16"/>
      <c r="C32" s="16"/>
      <c r="D32" s="16"/>
      <c r="E32" s="16"/>
      <c r="F32" s="16"/>
      <c r="G32" s="16"/>
      <c r="H32" s="16"/>
      <c r="I32" s="16"/>
    </row>
    <row r="33" spans="1:9" ht="12">
      <c r="C33" s="781" t="s">
        <v>466</v>
      </c>
      <c r="D33" s="781"/>
      <c r="E33" s="203"/>
      <c r="F33" s="99" t="s">
        <v>900</v>
      </c>
      <c r="G33" s="168"/>
      <c r="H33" s="168"/>
      <c r="I33" s="242"/>
    </row>
    <row r="34" spans="1:9" customFormat="1" ht="15">
      <c r="A34" s="100" t="s">
        <v>1002</v>
      </c>
      <c r="B34" s="100"/>
      <c r="C34" s="203"/>
      <c r="D34" s="203"/>
      <c r="E34" s="100"/>
      <c r="F34" s="100"/>
      <c r="G34" s="17"/>
    </row>
    <row r="35" spans="1:9" ht="12">
      <c r="C35" s="775"/>
      <c r="D35" s="775"/>
      <c r="E35" s="205"/>
      <c r="F35" s="205"/>
      <c r="G35" s="775"/>
      <c r="H35" s="775"/>
    </row>
    <row r="36" spans="1:9" ht="12">
      <c r="C36" s="529"/>
      <c r="D36" s="529"/>
      <c r="E36" s="205"/>
      <c r="F36" s="205"/>
      <c r="G36" s="529"/>
      <c r="H36" s="529"/>
    </row>
    <row r="38" spans="1:9" ht="12">
      <c r="C38" s="781" t="s">
        <v>466</v>
      </c>
      <c r="D38" s="781"/>
      <c r="F38" s="241" t="s">
        <v>905</v>
      </c>
      <c r="G38" s="241"/>
      <c r="H38" s="242"/>
      <c r="I38" s="242"/>
    </row>
    <row r="39" spans="1:9" customFormat="1" ht="15">
      <c r="A39" s="88" t="s">
        <v>1326</v>
      </c>
      <c r="B39" s="17"/>
      <c r="C39" s="17"/>
      <c r="D39" s="17"/>
      <c r="E39" s="17"/>
      <c r="F39" s="17"/>
      <c r="G39" s="17"/>
    </row>
    <row r="43" spans="1:9">
      <c r="C43" s="242" t="s">
        <v>999</v>
      </c>
      <c r="D43" s="242"/>
    </row>
    <row r="44" spans="1:9" customFormat="1" ht="15">
      <c r="A44" s="88" t="s">
        <v>934</v>
      </c>
      <c r="B44" s="17"/>
      <c r="C44" s="17"/>
      <c r="D44" s="17"/>
      <c r="E44" s="17"/>
      <c r="F44" s="17"/>
      <c r="G44" s="17"/>
    </row>
  </sheetData>
  <mergeCells count="27">
    <mergeCell ref="A9:C9"/>
    <mergeCell ref="A10:C10"/>
    <mergeCell ref="A11:C11"/>
    <mergeCell ref="A1:I1"/>
    <mergeCell ref="A2:I2"/>
    <mergeCell ref="A3:I3"/>
    <mergeCell ref="A5:C7"/>
    <mergeCell ref="D5:H5"/>
    <mergeCell ref="I5:I6"/>
    <mergeCell ref="C38:D38"/>
    <mergeCell ref="A12:C12"/>
    <mergeCell ref="A13:C13"/>
    <mergeCell ref="B14:C14"/>
    <mergeCell ref="B17:C17"/>
    <mergeCell ref="B18:C18"/>
    <mergeCell ref="A19:C19"/>
    <mergeCell ref="A20:C20"/>
    <mergeCell ref="A21:C21"/>
    <mergeCell ref="A22:C22"/>
    <mergeCell ref="B15:C15"/>
    <mergeCell ref="A16:C16"/>
    <mergeCell ref="G25:H25"/>
    <mergeCell ref="A29:I29"/>
    <mergeCell ref="C33:D33"/>
    <mergeCell ref="C35:D35"/>
    <mergeCell ref="G35:H35"/>
    <mergeCell ref="I24:I25"/>
  </mergeCells>
  <pageMargins left="0.51181102362204722" right="0" top="0.74803149606299213" bottom="0.74803149606299213" header="0.31496062992125984" footer="0.31496062992125984"/>
  <pageSetup scale="85"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I35"/>
  <sheetViews>
    <sheetView workbookViewId="0">
      <selection activeCell="E28" sqref="E28"/>
    </sheetView>
  </sheetViews>
  <sheetFormatPr baseColWidth="10" defaultRowHeight="15"/>
  <cols>
    <col min="1" max="1" width="3.28515625" style="17" customWidth="1"/>
    <col min="2" max="2" width="51.7109375" style="17" customWidth="1"/>
    <col min="3" max="3" width="13.42578125" style="17" customWidth="1"/>
    <col min="4" max="8" width="12.7109375" style="17" customWidth="1"/>
    <col min="9" max="9" width="2.7109375" style="46" customWidth="1"/>
  </cols>
  <sheetData>
    <row r="1" spans="1:8" ht="15.75">
      <c r="A1" s="852" t="s">
        <v>427</v>
      </c>
      <c r="B1" s="853"/>
      <c r="C1" s="853"/>
      <c r="D1" s="853"/>
      <c r="E1" s="853"/>
      <c r="F1" s="853"/>
      <c r="G1" s="853"/>
      <c r="H1" s="858"/>
    </row>
    <row r="2" spans="1:8" ht="15.75">
      <c r="A2" s="854" t="s">
        <v>199</v>
      </c>
      <c r="B2" s="855"/>
      <c r="C2" s="855"/>
      <c r="D2" s="855"/>
      <c r="E2" s="855"/>
      <c r="F2" s="855"/>
      <c r="G2" s="855"/>
      <c r="H2" s="859"/>
    </row>
    <row r="3" spans="1:8" ht="15.75">
      <c r="A3" s="854" t="s">
        <v>200</v>
      </c>
      <c r="B3" s="855"/>
      <c r="C3" s="855"/>
      <c r="D3" s="855"/>
      <c r="E3" s="855"/>
      <c r="F3" s="855"/>
      <c r="G3" s="855"/>
      <c r="H3" s="859"/>
    </row>
    <row r="4" spans="1:8" ht="15.75">
      <c r="A4" s="856" t="s">
        <v>1276</v>
      </c>
      <c r="B4" s="857"/>
      <c r="C4" s="857"/>
      <c r="D4" s="857"/>
      <c r="E4" s="857"/>
      <c r="F4" s="857"/>
      <c r="G4" s="857"/>
      <c r="H4" s="860"/>
    </row>
    <row r="5" spans="1:8" s="46" customFormat="1" ht="6" customHeight="1" thickBot="1">
      <c r="A5" s="618"/>
      <c r="B5" s="619"/>
      <c r="C5" s="16"/>
      <c r="D5" s="16"/>
      <c r="E5" s="16"/>
      <c r="F5" s="16"/>
      <c r="G5" s="16"/>
      <c r="H5" s="16"/>
    </row>
    <row r="6" spans="1:8">
      <c r="A6" s="877" t="s">
        <v>75</v>
      </c>
      <c r="B6" s="878"/>
      <c r="C6" s="883" t="s">
        <v>201</v>
      </c>
      <c r="D6" s="883"/>
      <c r="E6" s="883"/>
      <c r="F6" s="883"/>
      <c r="G6" s="883"/>
      <c r="H6" s="883" t="s">
        <v>202</v>
      </c>
    </row>
    <row r="7" spans="1:8" ht="22.5">
      <c r="A7" s="879"/>
      <c r="B7" s="880"/>
      <c r="C7" s="47" t="s">
        <v>203</v>
      </c>
      <c r="D7" s="47" t="s">
        <v>204</v>
      </c>
      <c r="E7" s="47" t="s">
        <v>178</v>
      </c>
      <c r="F7" s="47" t="s">
        <v>179</v>
      </c>
      <c r="G7" s="47" t="s">
        <v>205</v>
      </c>
      <c r="H7" s="883"/>
    </row>
    <row r="8" spans="1:8" ht="15.75" thickBot="1">
      <c r="A8" s="881"/>
      <c r="B8" s="882"/>
      <c r="C8" s="47">
        <v>1</v>
      </c>
      <c r="D8" s="47">
        <v>2</v>
      </c>
      <c r="E8" s="47" t="s">
        <v>206</v>
      </c>
      <c r="F8" s="47">
        <v>4</v>
      </c>
      <c r="G8" s="47">
        <v>5</v>
      </c>
      <c r="H8" s="47" t="s">
        <v>207</v>
      </c>
    </row>
    <row r="9" spans="1:8">
      <c r="A9" s="48"/>
      <c r="B9" s="49"/>
      <c r="C9" s="330"/>
      <c r="D9" s="330"/>
      <c r="E9" s="330"/>
      <c r="F9" s="330"/>
      <c r="G9" s="330"/>
      <c r="H9" s="330"/>
    </row>
    <row r="10" spans="1:8">
      <c r="A10" s="50"/>
      <c r="B10" s="51" t="s">
        <v>428</v>
      </c>
      <c r="C10" s="331">
        <v>1047554.28</v>
      </c>
      <c r="D10" s="331">
        <v>914441.11</v>
      </c>
      <c r="E10" s="331">
        <f>+C10+D10</f>
        <v>1961995.3900000001</v>
      </c>
      <c r="F10" s="331">
        <v>1791118.09</v>
      </c>
      <c r="G10" s="331">
        <v>1798507.59</v>
      </c>
      <c r="H10" s="331">
        <f>+E10-F10</f>
        <v>170877.30000000005</v>
      </c>
    </row>
    <row r="11" spans="1:8">
      <c r="A11" s="50"/>
      <c r="B11" s="51" t="s">
        <v>429</v>
      </c>
      <c r="C11" s="331">
        <v>991673.43</v>
      </c>
      <c r="D11" s="331">
        <v>95519.74</v>
      </c>
      <c r="E11" s="331">
        <f t="shared" ref="E11:E20" si="0">+C11+D11</f>
        <v>1087193.1700000002</v>
      </c>
      <c r="F11" s="331">
        <v>844289.41</v>
      </c>
      <c r="G11" s="331">
        <v>844289.41</v>
      </c>
      <c r="H11" s="331">
        <f t="shared" ref="H11:H20" si="1">+E11-F11</f>
        <v>242903.76000000013</v>
      </c>
    </row>
    <row r="12" spans="1:8">
      <c r="A12" s="50"/>
      <c r="B12" s="51" t="s">
        <v>430</v>
      </c>
      <c r="C12" s="331">
        <v>118168.74</v>
      </c>
      <c r="D12" s="331">
        <v>4514.01</v>
      </c>
      <c r="E12" s="331">
        <f t="shared" si="0"/>
        <v>122682.75</v>
      </c>
      <c r="F12" s="331">
        <v>88692.81</v>
      </c>
      <c r="G12" s="331">
        <v>88692.81</v>
      </c>
      <c r="H12" s="331">
        <f t="shared" si="1"/>
        <v>33989.94</v>
      </c>
    </row>
    <row r="13" spans="1:8">
      <c r="A13" s="50"/>
      <c r="B13" s="51" t="s">
        <v>431</v>
      </c>
      <c r="C13" s="331">
        <v>1297104.69</v>
      </c>
      <c r="D13" s="331">
        <v>388940.14</v>
      </c>
      <c r="E13" s="331">
        <f t="shared" si="0"/>
        <v>1686044.83</v>
      </c>
      <c r="F13" s="331">
        <v>1013505.59</v>
      </c>
      <c r="G13" s="331">
        <v>1013505.59</v>
      </c>
      <c r="H13" s="331">
        <f t="shared" si="1"/>
        <v>672539.24000000011</v>
      </c>
    </row>
    <row r="14" spans="1:8">
      <c r="A14" s="50"/>
      <c r="B14" s="51" t="s">
        <v>432</v>
      </c>
      <c r="C14" s="331">
        <v>1988055.72</v>
      </c>
      <c r="D14" s="331">
        <v>1549815.61</v>
      </c>
      <c r="E14" s="331">
        <f t="shared" si="0"/>
        <v>3537871.33</v>
      </c>
      <c r="F14" s="331">
        <v>2240718.83</v>
      </c>
      <c r="G14" s="331">
        <v>2240718.83</v>
      </c>
      <c r="H14" s="331">
        <f t="shared" si="1"/>
        <v>1297152.5</v>
      </c>
    </row>
    <row r="15" spans="1:8">
      <c r="A15" s="50"/>
      <c r="B15" s="51" t="s">
        <v>433</v>
      </c>
      <c r="C15" s="331">
        <v>1131344.22</v>
      </c>
      <c r="D15" s="331">
        <v>248563.9</v>
      </c>
      <c r="E15" s="331">
        <f t="shared" si="0"/>
        <v>1379908.1199999999</v>
      </c>
      <c r="F15" s="331">
        <v>922768.81</v>
      </c>
      <c r="G15" s="331">
        <v>921142.81</v>
      </c>
      <c r="H15" s="331">
        <f t="shared" si="1"/>
        <v>457139.30999999982</v>
      </c>
    </row>
    <row r="16" spans="1:8">
      <c r="A16" s="50"/>
      <c r="B16" s="51" t="s">
        <v>971</v>
      </c>
      <c r="C16" s="331">
        <v>663145.93000000005</v>
      </c>
      <c r="D16" s="331">
        <v>258196.39</v>
      </c>
      <c r="E16" s="331">
        <f t="shared" si="0"/>
        <v>921342.32000000007</v>
      </c>
      <c r="F16" s="331">
        <v>814753.96</v>
      </c>
      <c r="G16" s="331">
        <v>814753.96</v>
      </c>
      <c r="H16" s="331">
        <f t="shared" si="1"/>
        <v>106588.3600000001</v>
      </c>
    </row>
    <row r="17" spans="1:9">
      <c r="A17" s="50"/>
      <c r="B17" s="51" t="s">
        <v>434</v>
      </c>
      <c r="C17" s="331">
        <v>1313300.01</v>
      </c>
      <c r="D17" s="331">
        <v>885504.36</v>
      </c>
      <c r="E17" s="331">
        <f t="shared" si="0"/>
        <v>2198804.37</v>
      </c>
      <c r="F17" s="331">
        <v>1618631.66</v>
      </c>
      <c r="G17" s="331">
        <v>1630831.66</v>
      </c>
      <c r="H17" s="331">
        <f t="shared" si="1"/>
        <v>580172.7100000002</v>
      </c>
    </row>
    <row r="18" spans="1:9">
      <c r="A18" s="50"/>
      <c r="B18" s="51" t="s">
        <v>435</v>
      </c>
      <c r="C18" s="331">
        <v>801920.54</v>
      </c>
      <c r="D18" s="331">
        <v>209498.76</v>
      </c>
      <c r="E18" s="331">
        <f t="shared" si="0"/>
        <v>1011419.3</v>
      </c>
      <c r="F18" s="331">
        <v>540272.76</v>
      </c>
      <c r="G18" s="331">
        <v>540272.76</v>
      </c>
      <c r="H18" s="331">
        <f t="shared" si="1"/>
        <v>471146.54000000004</v>
      </c>
    </row>
    <row r="19" spans="1:9">
      <c r="A19" s="50"/>
      <c r="B19" s="51" t="s">
        <v>436</v>
      </c>
      <c r="C19" s="332">
        <v>973358.22</v>
      </c>
      <c r="D19" s="332">
        <v>92574.76</v>
      </c>
      <c r="E19" s="331">
        <f t="shared" si="0"/>
        <v>1065932.98</v>
      </c>
      <c r="F19" s="331">
        <v>553319.01</v>
      </c>
      <c r="G19" s="331">
        <v>553319.01</v>
      </c>
      <c r="H19" s="331">
        <f t="shared" si="1"/>
        <v>512613.97</v>
      </c>
    </row>
    <row r="20" spans="1:9">
      <c r="A20" s="52"/>
      <c r="B20" s="306" t="s">
        <v>437</v>
      </c>
      <c r="C20" s="333">
        <v>102615.22</v>
      </c>
      <c r="D20" s="333">
        <v>10032.64</v>
      </c>
      <c r="E20" s="331">
        <f t="shared" si="0"/>
        <v>112647.86</v>
      </c>
      <c r="F20" s="331">
        <v>97455.3</v>
      </c>
      <c r="G20" s="331">
        <v>97455.3</v>
      </c>
      <c r="H20" s="331">
        <f t="shared" si="1"/>
        <v>15192.559999999998</v>
      </c>
      <c r="I20" s="308"/>
    </row>
    <row r="21" spans="1:9" s="54" customFormat="1">
      <c r="A21" s="307"/>
      <c r="B21" s="307" t="s">
        <v>208</v>
      </c>
      <c r="C21" s="334">
        <f t="shared" ref="C21:H21" si="2">SUM(C10:C20)</f>
        <v>10428241</v>
      </c>
      <c r="D21" s="334">
        <f t="shared" si="2"/>
        <v>4657601.42</v>
      </c>
      <c r="E21" s="334">
        <f t="shared" si="2"/>
        <v>15085842.420000002</v>
      </c>
      <c r="F21" s="334">
        <f t="shared" si="2"/>
        <v>10525526.23</v>
      </c>
      <c r="G21" s="334">
        <f t="shared" si="2"/>
        <v>10543489.73</v>
      </c>
      <c r="H21" s="334">
        <f t="shared" si="2"/>
        <v>4560316.1899999995</v>
      </c>
      <c r="I21" s="53"/>
    </row>
    <row r="22" spans="1:9">
      <c r="A22" s="16"/>
      <c r="B22" s="37" t="s">
        <v>994</v>
      </c>
      <c r="C22" s="16"/>
      <c r="D22" s="16"/>
      <c r="E22" s="16"/>
      <c r="F22" s="16"/>
      <c r="G22" s="16"/>
      <c r="H22" s="16"/>
    </row>
    <row r="23" spans="1:9">
      <c r="A23" s="16"/>
      <c r="B23" s="842" t="s">
        <v>77</v>
      </c>
      <c r="C23" s="842"/>
      <c r="D23" s="842"/>
      <c r="E23" s="842"/>
      <c r="F23" s="842"/>
      <c r="G23" s="842"/>
      <c r="H23" s="842"/>
      <c r="I23" s="842"/>
    </row>
    <row r="24" spans="1:9">
      <c r="A24" s="16"/>
      <c r="B24" s="16"/>
      <c r="C24" s="16"/>
      <c r="D24" s="16"/>
      <c r="E24" s="16"/>
      <c r="F24" s="16"/>
      <c r="G24" s="16"/>
      <c r="H24" s="16"/>
    </row>
    <row r="26" spans="1:9">
      <c r="B26" s="241" t="s">
        <v>932</v>
      </c>
      <c r="C26" s="241"/>
      <c r="D26" s="203"/>
      <c r="E26" s="99" t="s">
        <v>932</v>
      </c>
      <c r="F26" s="168"/>
      <c r="G26" s="168"/>
      <c r="H26" s="242"/>
    </row>
    <row r="27" spans="1:9">
      <c r="A27" s="77"/>
      <c r="B27" s="100" t="s">
        <v>931</v>
      </c>
      <c r="C27" s="100"/>
      <c r="D27" s="203"/>
      <c r="E27" s="203"/>
      <c r="F27" s="100"/>
      <c r="G27" s="100"/>
      <c r="I27"/>
    </row>
    <row r="28" spans="1:9">
      <c r="B28" s="775"/>
      <c r="C28" s="775"/>
      <c r="D28" s="205"/>
      <c r="E28" s="205"/>
      <c r="F28" s="775"/>
      <c r="G28" s="775"/>
    </row>
    <row r="30" spans="1:9">
      <c r="B30" s="99" t="s">
        <v>932</v>
      </c>
      <c r="C30" s="780"/>
      <c r="D30" s="780"/>
      <c r="E30" s="242" t="s">
        <v>929</v>
      </c>
      <c r="F30" s="168"/>
      <c r="G30" s="168"/>
      <c r="H30" s="242"/>
    </row>
    <row r="31" spans="1:9">
      <c r="A31" s="77"/>
      <c r="B31" s="88" t="s">
        <v>1327</v>
      </c>
      <c r="I31"/>
    </row>
    <row r="34" spans="1:9">
      <c r="B34" s="242" t="s">
        <v>933</v>
      </c>
    </row>
    <row r="35" spans="1:9">
      <c r="A35" s="77"/>
      <c r="B35" s="88" t="s">
        <v>926</v>
      </c>
      <c r="I35"/>
    </row>
  </sheetData>
  <mergeCells count="11">
    <mergeCell ref="A1:H1"/>
    <mergeCell ref="A4:H4"/>
    <mergeCell ref="A3:H3"/>
    <mergeCell ref="A2:H2"/>
    <mergeCell ref="C30:D30"/>
    <mergeCell ref="A6:B8"/>
    <mergeCell ref="C6:G6"/>
    <mergeCell ref="H6:H7"/>
    <mergeCell ref="B28:C28"/>
    <mergeCell ref="F28:G28"/>
    <mergeCell ref="B23:I23"/>
  </mergeCells>
  <pageMargins left="0.31496062992125984" right="0.11811023622047245" top="0.35433070866141736" bottom="0.15748031496062992" header="0.31496062992125984" footer="0.31496062992125984"/>
  <pageSetup scale="99"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31"/>
  <sheetViews>
    <sheetView workbookViewId="0">
      <selection activeCell="A21" sqref="A21:H34"/>
    </sheetView>
  </sheetViews>
  <sheetFormatPr baseColWidth="10" defaultRowHeight="15"/>
  <cols>
    <col min="1" max="1" width="2" style="17" customWidth="1"/>
    <col min="2" max="2" width="45.85546875" style="17" customWidth="1"/>
    <col min="3" max="8" width="12.7109375" style="17" customWidth="1"/>
  </cols>
  <sheetData>
    <row r="1" spans="1:8" ht="15.75">
      <c r="A1" s="852" t="s">
        <v>427</v>
      </c>
      <c r="B1" s="853"/>
      <c r="C1" s="853"/>
      <c r="D1" s="853"/>
      <c r="E1" s="853"/>
      <c r="F1" s="853"/>
      <c r="G1" s="853"/>
      <c r="H1" s="858"/>
    </row>
    <row r="2" spans="1:8" ht="15.75">
      <c r="A2" s="854" t="s">
        <v>199</v>
      </c>
      <c r="B2" s="855"/>
      <c r="C2" s="855"/>
      <c r="D2" s="855"/>
      <c r="E2" s="855"/>
      <c r="F2" s="855"/>
      <c r="G2" s="855"/>
      <c r="H2" s="859"/>
    </row>
    <row r="3" spans="1:8" ht="15.75">
      <c r="A3" s="854" t="s">
        <v>209</v>
      </c>
      <c r="B3" s="855"/>
      <c r="C3" s="855"/>
      <c r="D3" s="855"/>
      <c r="E3" s="855"/>
      <c r="F3" s="855"/>
      <c r="G3" s="855"/>
      <c r="H3" s="859"/>
    </row>
    <row r="4" spans="1:8" ht="15.75">
      <c r="A4" s="856" t="s">
        <v>1276</v>
      </c>
      <c r="B4" s="857"/>
      <c r="C4" s="857"/>
      <c r="D4" s="857"/>
      <c r="E4" s="857"/>
      <c r="F4" s="857"/>
      <c r="G4" s="857"/>
      <c r="H4" s="860"/>
    </row>
    <row r="5" spans="1:8" s="46" customFormat="1" ht="6" customHeight="1">
      <c r="A5" s="16"/>
      <c r="B5" s="16"/>
      <c r="C5" s="16"/>
      <c r="D5" s="16"/>
      <c r="E5" s="16"/>
      <c r="F5" s="16"/>
      <c r="G5" s="16"/>
      <c r="H5" s="16"/>
    </row>
    <row r="6" spans="1:8">
      <c r="A6" s="884" t="s">
        <v>75</v>
      </c>
      <c r="B6" s="885"/>
      <c r="C6" s="883" t="s">
        <v>210</v>
      </c>
      <c r="D6" s="883"/>
      <c r="E6" s="883"/>
      <c r="F6" s="883"/>
      <c r="G6" s="883"/>
      <c r="H6" s="883" t="s">
        <v>202</v>
      </c>
    </row>
    <row r="7" spans="1:8" ht="22.5">
      <c r="A7" s="886"/>
      <c r="B7" s="887"/>
      <c r="C7" s="47" t="s">
        <v>203</v>
      </c>
      <c r="D7" s="47" t="s">
        <v>204</v>
      </c>
      <c r="E7" s="47" t="s">
        <v>178</v>
      </c>
      <c r="F7" s="47" t="s">
        <v>179</v>
      </c>
      <c r="G7" s="47" t="s">
        <v>205</v>
      </c>
      <c r="H7" s="883"/>
    </row>
    <row r="8" spans="1:8">
      <c r="A8" s="888"/>
      <c r="B8" s="889"/>
      <c r="C8" s="47">
        <v>1</v>
      </c>
      <c r="D8" s="47">
        <v>2</v>
      </c>
      <c r="E8" s="47" t="s">
        <v>206</v>
      </c>
      <c r="F8" s="47">
        <v>4</v>
      </c>
      <c r="G8" s="47">
        <v>5</v>
      </c>
      <c r="H8" s="47" t="s">
        <v>207</v>
      </c>
    </row>
    <row r="9" spans="1:8">
      <c r="A9" s="55"/>
      <c r="B9" s="56"/>
      <c r="C9" s="57"/>
      <c r="D9" s="57"/>
      <c r="E9" s="57"/>
      <c r="F9" s="57"/>
      <c r="G9" s="57"/>
      <c r="H9" s="57"/>
    </row>
    <row r="10" spans="1:8">
      <c r="A10" s="48"/>
      <c r="B10" s="58" t="s">
        <v>211</v>
      </c>
      <c r="C10" s="335">
        <v>7943410.7800000003</v>
      </c>
      <c r="D10" s="335">
        <v>3239224.78</v>
      </c>
      <c r="E10" s="335">
        <f>+C10+D10</f>
        <v>11182635.560000001</v>
      </c>
      <c r="F10" s="335">
        <v>8170049</v>
      </c>
      <c r="G10" s="335">
        <v>8188012.5</v>
      </c>
      <c r="H10" s="335">
        <f>+E10-F10</f>
        <v>3012586.5600000005</v>
      </c>
    </row>
    <row r="11" spans="1:8">
      <c r="A11" s="48"/>
      <c r="B11" s="49"/>
      <c r="C11" s="335"/>
      <c r="D11" s="335"/>
      <c r="E11" s="335"/>
      <c r="F11" s="335"/>
      <c r="G11" s="335"/>
      <c r="H11" s="335"/>
    </row>
    <row r="12" spans="1:8">
      <c r="A12" s="59"/>
      <c r="B12" s="58" t="s">
        <v>212</v>
      </c>
      <c r="C12" s="335">
        <v>2484830.2200000002</v>
      </c>
      <c r="D12" s="335">
        <v>1418376.64</v>
      </c>
      <c r="E12" s="335">
        <f>+C12+D12</f>
        <v>3903206.8600000003</v>
      </c>
      <c r="F12" s="335">
        <v>2355477.23</v>
      </c>
      <c r="G12" s="335">
        <v>2355477.23</v>
      </c>
      <c r="H12" s="335">
        <f>+E12-F12</f>
        <v>1547729.6300000004</v>
      </c>
    </row>
    <row r="13" spans="1:8">
      <c r="A13" s="48"/>
      <c r="B13" s="49"/>
      <c r="C13" s="335"/>
      <c r="D13" s="335"/>
      <c r="E13" s="335"/>
      <c r="F13" s="335"/>
      <c r="G13" s="335"/>
      <c r="H13" s="335"/>
    </row>
    <row r="14" spans="1:8">
      <c r="A14" s="59"/>
      <c r="B14" s="58" t="s">
        <v>213</v>
      </c>
      <c r="C14" s="335">
        <v>0</v>
      </c>
      <c r="D14" s="335">
        <v>0</v>
      </c>
      <c r="E14" s="335">
        <f>+C14+D14</f>
        <v>0</v>
      </c>
      <c r="F14" s="335">
        <v>0</v>
      </c>
      <c r="G14" s="335">
        <v>0</v>
      </c>
      <c r="H14" s="335">
        <f>+E14-F14</f>
        <v>0</v>
      </c>
    </row>
    <row r="15" spans="1:8">
      <c r="A15" s="59"/>
      <c r="B15" s="58"/>
      <c r="C15" s="335"/>
      <c r="D15" s="335"/>
      <c r="E15" s="335"/>
      <c r="F15" s="335"/>
      <c r="G15" s="335"/>
      <c r="H15" s="335"/>
    </row>
    <row r="16" spans="1:8">
      <c r="A16" s="60"/>
      <c r="B16" s="61" t="s">
        <v>1019</v>
      </c>
      <c r="C16" s="595">
        <v>0</v>
      </c>
      <c r="D16" s="595">
        <v>0</v>
      </c>
      <c r="E16" s="335">
        <f>+C16+D16</f>
        <v>0</v>
      </c>
      <c r="F16" s="595">
        <v>0</v>
      </c>
      <c r="G16" s="595">
        <v>0</v>
      </c>
      <c r="H16" s="335">
        <f>+E16-F16</f>
        <v>0</v>
      </c>
    </row>
    <row r="17" spans="1:8" s="54" customFormat="1">
      <c r="A17" s="60"/>
      <c r="B17" s="61" t="s">
        <v>208</v>
      </c>
      <c r="C17" s="336">
        <f>+C10+C12+C14+C16</f>
        <v>10428241</v>
      </c>
      <c r="D17" s="336">
        <f t="shared" ref="D17:H17" si="0">+D10+D12+D14+D16</f>
        <v>4657601.42</v>
      </c>
      <c r="E17" s="431">
        <f t="shared" si="0"/>
        <v>15085842.420000002</v>
      </c>
      <c r="F17" s="336">
        <f t="shared" si="0"/>
        <v>10525526.23</v>
      </c>
      <c r="G17" s="336">
        <f t="shared" si="0"/>
        <v>10543489.73</v>
      </c>
      <c r="H17" s="431">
        <f t="shared" si="0"/>
        <v>4560316.1900000013</v>
      </c>
    </row>
    <row r="18" spans="1:8" s="46" customFormat="1">
      <c r="A18" s="16"/>
      <c r="B18" s="37" t="s">
        <v>994</v>
      </c>
      <c r="C18" s="16"/>
      <c r="D18" s="16"/>
      <c r="E18" s="16"/>
      <c r="F18" s="16"/>
      <c r="G18" s="16"/>
      <c r="H18" s="16"/>
    </row>
    <row r="19" spans="1:8">
      <c r="B19" s="842" t="s">
        <v>77</v>
      </c>
      <c r="C19" s="842"/>
      <c r="D19" s="842"/>
      <c r="E19" s="842"/>
      <c r="F19" s="842"/>
      <c r="G19" s="842"/>
      <c r="H19" s="842"/>
    </row>
    <row r="20" spans="1:8">
      <c r="B20" s="16"/>
      <c r="C20" s="16"/>
      <c r="D20" s="16"/>
      <c r="E20" s="16"/>
      <c r="F20" s="16"/>
      <c r="G20" s="16"/>
      <c r="H20" s="16"/>
    </row>
    <row r="22" spans="1:8">
      <c r="B22" s="777"/>
      <c r="C22" s="777"/>
      <c r="D22" s="203"/>
      <c r="E22" s="238"/>
      <c r="F22" s="779"/>
      <c r="G22" s="779"/>
      <c r="H22" s="239"/>
    </row>
    <row r="23" spans="1:8">
      <c r="A23" s="77"/>
      <c r="B23" s="100"/>
      <c r="C23" s="100"/>
      <c r="D23" s="203"/>
      <c r="E23" s="203"/>
      <c r="F23" s="100"/>
      <c r="G23" s="100"/>
    </row>
    <row r="24" spans="1:8">
      <c r="B24" s="775"/>
      <c r="C24" s="775"/>
      <c r="D24" s="205"/>
      <c r="E24" s="205"/>
      <c r="F24" s="775"/>
      <c r="G24" s="775"/>
    </row>
    <row r="26" spans="1:8">
      <c r="B26" s="777"/>
      <c r="C26" s="777"/>
      <c r="E26" s="777"/>
      <c r="F26" s="777"/>
      <c r="G26" s="239"/>
      <c r="H26" s="239"/>
    </row>
    <row r="27" spans="1:8">
      <c r="A27" s="77"/>
      <c r="B27" s="88"/>
    </row>
    <row r="30" spans="1:8">
      <c r="B30" s="239"/>
      <c r="C30" s="239"/>
    </row>
    <row r="31" spans="1:8">
      <c r="A31" s="77"/>
      <c r="B31" s="88"/>
    </row>
  </sheetData>
  <mergeCells count="14">
    <mergeCell ref="A2:H2"/>
    <mergeCell ref="A4:H4"/>
    <mergeCell ref="A1:H1"/>
    <mergeCell ref="A3:H3"/>
    <mergeCell ref="B26:C26"/>
    <mergeCell ref="E26:F26"/>
    <mergeCell ref="A6:B8"/>
    <mergeCell ref="C6:G6"/>
    <mergeCell ref="H6:H7"/>
    <mergeCell ref="B24:C24"/>
    <mergeCell ref="F24:G24"/>
    <mergeCell ref="B19:H19"/>
    <mergeCell ref="B22:C22"/>
    <mergeCell ref="F22:G22"/>
  </mergeCells>
  <pageMargins left="0.51181102362204722" right="0.51181102362204722" top="0.35433070866141736" bottom="0.35433070866141736" header="0.31496062992125984" footer="0.31496062992125984"/>
  <pageSetup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100"/>
  <sheetViews>
    <sheetView workbookViewId="0">
      <selection activeCell="B94" sqref="B94"/>
    </sheetView>
  </sheetViews>
  <sheetFormatPr baseColWidth="10" defaultRowHeight="15"/>
  <cols>
    <col min="1" max="1" width="4.5703125" style="17" customWidth="1"/>
    <col min="2" max="2" width="57.28515625" style="17" customWidth="1"/>
    <col min="3" max="8" width="12.7109375" style="17" customWidth="1"/>
  </cols>
  <sheetData>
    <row r="1" spans="1:8" ht="15.75">
      <c r="A1" s="852" t="s">
        <v>427</v>
      </c>
      <c r="B1" s="853"/>
      <c r="C1" s="853"/>
      <c r="D1" s="853"/>
      <c r="E1" s="853"/>
      <c r="F1" s="853"/>
      <c r="G1" s="853"/>
      <c r="H1" s="858"/>
    </row>
    <row r="2" spans="1:8" ht="15.75">
      <c r="A2" s="854" t="s">
        <v>199</v>
      </c>
      <c r="B2" s="855"/>
      <c r="C2" s="855"/>
      <c r="D2" s="855"/>
      <c r="E2" s="855"/>
      <c r="F2" s="855"/>
      <c r="G2" s="855"/>
      <c r="H2" s="859"/>
    </row>
    <row r="3" spans="1:8" ht="15.75">
      <c r="A3" s="854" t="s">
        <v>972</v>
      </c>
      <c r="B3" s="855"/>
      <c r="C3" s="855"/>
      <c r="D3" s="855"/>
      <c r="E3" s="855"/>
      <c r="F3" s="855"/>
      <c r="G3" s="855"/>
      <c r="H3" s="859"/>
    </row>
    <row r="4" spans="1:8" ht="15.75">
      <c r="A4" s="856" t="s">
        <v>1276</v>
      </c>
      <c r="B4" s="857"/>
      <c r="C4" s="857"/>
      <c r="D4" s="857"/>
      <c r="E4" s="857"/>
      <c r="F4" s="857"/>
      <c r="G4" s="857"/>
      <c r="H4" s="860"/>
    </row>
    <row r="5" spans="1:8" s="46" customFormat="1" ht="4.5" customHeight="1">
      <c r="A5" s="16"/>
      <c r="B5" s="16"/>
      <c r="C5" s="16"/>
      <c r="D5" s="16"/>
      <c r="E5" s="16"/>
      <c r="F5" s="16"/>
      <c r="G5" s="16"/>
      <c r="H5" s="16"/>
    </row>
    <row r="6" spans="1:8">
      <c r="A6" s="880" t="s">
        <v>426</v>
      </c>
      <c r="B6" s="880"/>
      <c r="C6" s="883" t="s">
        <v>201</v>
      </c>
      <c r="D6" s="883"/>
      <c r="E6" s="883"/>
      <c r="F6" s="883"/>
      <c r="G6" s="883"/>
      <c r="H6" s="883" t="s">
        <v>202</v>
      </c>
    </row>
    <row r="7" spans="1:8" ht="22.5">
      <c r="A7" s="880"/>
      <c r="B7" s="880"/>
      <c r="C7" s="47" t="s">
        <v>203</v>
      </c>
      <c r="D7" s="47" t="s">
        <v>204</v>
      </c>
      <c r="E7" s="47" t="s">
        <v>178</v>
      </c>
      <c r="F7" s="47" t="s">
        <v>179</v>
      </c>
      <c r="G7" s="47" t="s">
        <v>205</v>
      </c>
      <c r="H7" s="883"/>
    </row>
    <row r="8" spans="1:8" ht="11.25" customHeight="1">
      <c r="A8" s="880"/>
      <c r="B8" s="880"/>
      <c r="C8" s="47">
        <v>1</v>
      </c>
      <c r="D8" s="47">
        <v>2</v>
      </c>
      <c r="E8" s="47" t="s">
        <v>206</v>
      </c>
      <c r="F8" s="47">
        <v>4</v>
      </c>
      <c r="G8" s="47">
        <v>5</v>
      </c>
      <c r="H8" s="47" t="s">
        <v>207</v>
      </c>
    </row>
    <row r="9" spans="1:8">
      <c r="A9" s="890" t="s">
        <v>165</v>
      </c>
      <c r="B9" s="891"/>
      <c r="C9" s="273">
        <f>SUM(C10:C16)</f>
        <v>4962178.93</v>
      </c>
      <c r="D9" s="273">
        <f>SUM(D10:D16)</f>
        <v>546235.29999999993</v>
      </c>
      <c r="E9" s="273">
        <f>+C9+D9</f>
        <v>5508414.2299999995</v>
      </c>
      <c r="F9" s="273">
        <f>SUM(F10:F16)</f>
        <v>3198014.13</v>
      </c>
      <c r="G9" s="273">
        <f t="shared" ref="G9" si="0">SUM(G10:G16)</f>
        <v>3198014.13</v>
      </c>
      <c r="H9" s="273">
        <f>+E9-F9</f>
        <v>2310400.0999999996</v>
      </c>
    </row>
    <row r="10" spans="1:8">
      <c r="A10" s="64"/>
      <c r="B10" s="65" t="s">
        <v>214</v>
      </c>
      <c r="C10" s="272">
        <v>3485898.21</v>
      </c>
      <c r="D10" s="272">
        <v>470850</v>
      </c>
      <c r="E10" s="272">
        <f t="shared" ref="E10:G73" si="1">+C10+D10</f>
        <v>3956748.21</v>
      </c>
      <c r="F10" s="272">
        <v>2947320</v>
      </c>
      <c r="G10" s="272">
        <v>2947320</v>
      </c>
      <c r="H10" s="272">
        <f t="shared" ref="H10:H73" si="2">+E10-F10</f>
        <v>1009428.21</v>
      </c>
    </row>
    <row r="11" spans="1:8">
      <c r="A11" s="64"/>
      <c r="B11" s="65" t="s">
        <v>215</v>
      </c>
      <c r="C11" s="272">
        <v>0</v>
      </c>
      <c r="D11" s="272">
        <v>0</v>
      </c>
      <c r="E11" s="272">
        <v>0</v>
      </c>
      <c r="F11" s="272">
        <v>0</v>
      </c>
      <c r="G11" s="272">
        <v>0</v>
      </c>
      <c r="H11" s="272">
        <f t="shared" si="2"/>
        <v>0</v>
      </c>
    </row>
    <row r="12" spans="1:8">
      <c r="A12" s="64"/>
      <c r="B12" s="65" t="s">
        <v>216</v>
      </c>
      <c r="C12" s="272">
        <v>616177.9</v>
      </c>
      <c r="D12" s="272">
        <v>40536.17</v>
      </c>
      <c r="E12" s="272">
        <f t="shared" ref="E12" si="3">+C12+D12</f>
        <v>656714.07000000007</v>
      </c>
      <c r="F12" s="272">
        <v>137748.04999999999</v>
      </c>
      <c r="G12" s="272">
        <v>137748.04999999999</v>
      </c>
      <c r="H12" s="272">
        <f t="shared" si="2"/>
        <v>518966.02000000008</v>
      </c>
    </row>
    <row r="13" spans="1:8">
      <c r="A13" s="64"/>
      <c r="B13" s="65" t="s">
        <v>217</v>
      </c>
      <c r="C13" s="272">
        <v>577706.81999999995</v>
      </c>
      <c r="D13" s="272">
        <v>37303.300000000003</v>
      </c>
      <c r="E13" s="272">
        <f t="shared" si="1"/>
        <v>615010.12</v>
      </c>
      <c r="F13" s="272">
        <v>74606.600000000006</v>
      </c>
      <c r="G13" s="272">
        <v>74606.600000000006</v>
      </c>
      <c r="H13" s="272">
        <f t="shared" si="2"/>
        <v>540403.52</v>
      </c>
    </row>
    <row r="14" spans="1:8">
      <c r="A14" s="64"/>
      <c r="B14" s="65" t="s">
        <v>218</v>
      </c>
      <c r="C14" s="272">
        <v>282396</v>
      </c>
      <c r="D14" s="272">
        <v>-2454.17</v>
      </c>
      <c r="E14" s="272">
        <f t="shared" si="1"/>
        <v>279941.83</v>
      </c>
      <c r="F14" s="272">
        <v>38339.480000000003</v>
      </c>
      <c r="G14" s="272">
        <v>38339.480000000003</v>
      </c>
      <c r="H14" s="272">
        <f t="shared" si="2"/>
        <v>241602.35</v>
      </c>
    </row>
    <row r="15" spans="1:8">
      <c r="A15" s="64"/>
      <c r="B15" s="65" t="s">
        <v>219</v>
      </c>
      <c r="C15" s="272">
        <v>0</v>
      </c>
      <c r="D15" s="272">
        <v>0</v>
      </c>
      <c r="E15" s="272">
        <f t="shared" si="1"/>
        <v>0</v>
      </c>
      <c r="F15" s="272">
        <v>0</v>
      </c>
      <c r="G15" s="272">
        <v>0</v>
      </c>
      <c r="H15" s="272">
        <f t="shared" si="2"/>
        <v>0</v>
      </c>
    </row>
    <row r="16" spans="1:8">
      <c r="A16" s="64"/>
      <c r="B16" s="65" t="s">
        <v>220</v>
      </c>
      <c r="C16" s="272">
        <v>0</v>
      </c>
      <c r="D16" s="272">
        <v>0</v>
      </c>
      <c r="E16" s="272">
        <f t="shared" si="1"/>
        <v>0</v>
      </c>
      <c r="F16" s="272">
        <v>0</v>
      </c>
      <c r="G16" s="272">
        <v>0</v>
      </c>
      <c r="H16" s="272">
        <f t="shared" si="2"/>
        <v>0</v>
      </c>
    </row>
    <row r="17" spans="1:8">
      <c r="A17" s="890" t="s">
        <v>85</v>
      </c>
      <c r="B17" s="891"/>
      <c r="C17" s="273">
        <f>SUM(C18:C26)</f>
        <v>613925.36999999988</v>
      </c>
      <c r="D17" s="273">
        <f>SUM(D18:D26)</f>
        <v>486972.08</v>
      </c>
      <c r="E17" s="273">
        <f>+C17+D17</f>
        <v>1100897.45</v>
      </c>
      <c r="F17" s="273">
        <f>SUM(F18:F26)</f>
        <v>1031270.34</v>
      </c>
      <c r="G17" s="273">
        <f>SUM(G18:G26)</f>
        <v>1029644.34</v>
      </c>
      <c r="H17" s="273">
        <f t="shared" si="2"/>
        <v>69627.109999999986</v>
      </c>
    </row>
    <row r="18" spans="1:8">
      <c r="A18" s="64"/>
      <c r="B18" s="65" t="s">
        <v>221</v>
      </c>
      <c r="C18" s="272">
        <v>54072.98</v>
      </c>
      <c r="D18" s="272">
        <v>46517.1</v>
      </c>
      <c r="E18" s="272">
        <f t="shared" si="1"/>
        <v>100590.08</v>
      </c>
      <c r="F18" s="272">
        <v>84794.98</v>
      </c>
      <c r="G18" s="272">
        <v>83168.98</v>
      </c>
      <c r="H18" s="272">
        <f t="shared" si="2"/>
        <v>15795.100000000006</v>
      </c>
    </row>
    <row r="19" spans="1:8">
      <c r="A19" s="64"/>
      <c r="B19" s="65" t="s">
        <v>222</v>
      </c>
      <c r="C19" s="272">
        <v>63642.01</v>
      </c>
      <c r="D19" s="272">
        <v>-6146.27</v>
      </c>
      <c r="E19" s="272">
        <f t="shared" si="1"/>
        <v>57495.740000000005</v>
      </c>
      <c r="F19" s="272">
        <v>42821.05</v>
      </c>
      <c r="G19" s="272">
        <v>42821.05</v>
      </c>
      <c r="H19" s="272">
        <f t="shared" si="2"/>
        <v>14674.690000000002</v>
      </c>
    </row>
    <row r="20" spans="1:8">
      <c r="A20" s="64"/>
      <c r="B20" s="65" t="s">
        <v>223</v>
      </c>
      <c r="C20" s="272">
        <v>0</v>
      </c>
      <c r="D20" s="272">
        <v>0</v>
      </c>
      <c r="E20" s="272">
        <f t="shared" si="1"/>
        <v>0</v>
      </c>
      <c r="F20" s="272">
        <v>0</v>
      </c>
      <c r="G20" s="272">
        <v>0</v>
      </c>
      <c r="H20" s="272">
        <f t="shared" si="2"/>
        <v>0</v>
      </c>
    </row>
    <row r="21" spans="1:8">
      <c r="A21" s="64"/>
      <c r="B21" s="65" t="s">
        <v>224</v>
      </c>
      <c r="C21" s="272">
        <v>33392.01</v>
      </c>
      <c r="D21" s="272">
        <v>7651.17</v>
      </c>
      <c r="E21" s="272">
        <f t="shared" si="1"/>
        <v>41043.18</v>
      </c>
      <c r="F21" s="272">
        <v>36594.43</v>
      </c>
      <c r="G21" s="272">
        <v>36594.43</v>
      </c>
      <c r="H21" s="272">
        <f t="shared" si="2"/>
        <v>4448.75</v>
      </c>
    </row>
    <row r="22" spans="1:8">
      <c r="A22" s="64"/>
      <c r="B22" s="65" t="s">
        <v>225</v>
      </c>
      <c r="C22" s="272">
        <v>2749.98</v>
      </c>
      <c r="D22" s="272">
        <v>5700</v>
      </c>
      <c r="E22" s="272">
        <f t="shared" si="1"/>
        <v>8449.98</v>
      </c>
      <c r="F22" s="272">
        <v>5904</v>
      </c>
      <c r="G22" s="272">
        <v>5904</v>
      </c>
      <c r="H22" s="272">
        <f t="shared" si="2"/>
        <v>2545.9799999999996</v>
      </c>
    </row>
    <row r="23" spans="1:8">
      <c r="A23" s="64"/>
      <c r="B23" s="65" t="s">
        <v>226</v>
      </c>
      <c r="C23" s="272">
        <v>401708.97</v>
      </c>
      <c r="D23" s="272">
        <v>409556.6</v>
      </c>
      <c r="E23" s="272">
        <f t="shared" si="1"/>
        <v>811265.57</v>
      </c>
      <c r="F23" s="272">
        <v>794362.96</v>
      </c>
      <c r="G23" s="272">
        <v>794362.96</v>
      </c>
      <c r="H23" s="272">
        <f t="shared" si="2"/>
        <v>16902.609999999986</v>
      </c>
    </row>
    <row r="24" spans="1:8">
      <c r="A24" s="64"/>
      <c r="B24" s="65" t="s">
        <v>227</v>
      </c>
      <c r="C24" s="272">
        <v>42576.959999999999</v>
      </c>
      <c r="D24" s="272">
        <v>5172.96</v>
      </c>
      <c r="E24" s="272">
        <f t="shared" si="1"/>
        <v>47749.919999999998</v>
      </c>
      <c r="F24" s="272">
        <v>36909</v>
      </c>
      <c r="G24" s="272">
        <v>36909</v>
      </c>
      <c r="H24" s="272">
        <f t="shared" si="2"/>
        <v>10840.919999999998</v>
      </c>
    </row>
    <row r="25" spans="1:8">
      <c r="A25" s="64"/>
      <c r="B25" s="65" t="s">
        <v>228</v>
      </c>
      <c r="C25" s="272">
        <v>0</v>
      </c>
      <c r="D25" s="272">
        <v>0</v>
      </c>
      <c r="E25" s="272">
        <f t="shared" si="1"/>
        <v>0</v>
      </c>
      <c r="F25" s="272">
        <v>0</v>
      </c>
      <c r="G25" s="272">
        <v>0</v>
      </c>
      <c r="H25" s="272">
        <f t="shared" si="2"/>
        <v>0</v>
      </c>
    </row>
    <row r="26" spans="1:8">
      <c r="A26" s="64"/>
      <c r="B26" s="65" t="s">
        <v>229</v>
      </c>
      <c r="C26" s="272">
        <v>15782.46</v>
      </c>
      <c r="D26" s="272">
        <v>18520.52</v>
      </c>
      <c r="E26" s="272">
        <f t="shared" si="1"/>
        <v>34302.979999999996</v>
      </c>
      <c r="F26" s="272">
        <v>29883.919999999998</v>
      </c>
      <c r="G26" s="272">
        <v>29883.919999999998</v>
      </c>
      <c r="H26" s="272">
        <f t="shared" si="2"/>
        <v>4419.0599999999977</v>
      </c>
    </row>
    <row r="27" spans="1:8">
      <c r="A27" s="890" t="s">
        <v>87</v>
      </c>
      <c r="B27" s="891"/>
      <c r="C27" s="273">
        <f>SUM(C28:C36)</f>
        <v>1341386.52</v>
      </c>
      <c r="D27" s="273">
        <f t="shared" ref="D27" si="4">SUM(D28:D36)</f>
        <v>940110.61</v>
      </c>
      <c r="E27" s="273">
        <f t="shared" si="1"/>
        <v>2281497.13</v>
      </c>
      <c r="F27" s="273">
        <f>SUM(F28:F36)</f>
        <v>1988699.5999999999</v>
      </c>
      <c r="G27" s="273">
        <f>SUM(G28:G36)</f>
        <v>1996089.0999999999</v>
      </c>
      <c r="H27" s="273">
        <f t="shared" si="2"/>
        <v>292797.53000000003</v>
      </c>
    </row>
    <row r="28" spans="1:8">
      <c r="A28" s="64"/>
      <c r="B28" s="65" t="s">
        <v>230</v>
      </c>
      <c r="C28" s="272">
        <v>380267.95</v>
      </c>
      <c r="D28" s="272">
        <v>32621.52</v>
      </c>
      <c r="E28" s="272">
        <f t="shared" si="1"/>
        <v>412889.47000000003</v>
      </c>
      <c r="F28" s="272">
        <v>407175.37</v>
      </c>
      <c r="G28" s="272">
        <v>407175.37</v>
      </c>
      <c r="H28" s="272">
        <f t="shared" si="2"/>
        <v>5714.1000000000349</v>
      </c>
    </row>
    <row r="29" spans="1:8">
      <c r="A29" s="64"/>
      <c r="B29" s="65" t="s">
        <v>231</v>
      </c>
      <c r="C29" s="272">
        <v>58245.55</v>
      </c>
      <c r="D29" s="272">
        <v>53237.17</v>
      </c>
      <c r="E29" s="272">
        <f t="shared" si="1"/>
        <v>111482.72</v>
      </c>
      <c r="F29" s="272">
        <v>69707.259999999995</v>
      </c>
      <c r="G29" s="272">
        <v>69707.259999999995</v>
      </c>
      <c r="H29" s="272">
        <f t="shared" si="2"/>
        <v>41775.460000000006</v>
      </c>
    </row>
    <row r="30" spans="1:8">
      <c r="A30" s="64"/>
      <c r="B30" s="65" t="s">
        <v>232</v>
      </c>
      <c r="C30" s="272">
        <v>209719.88</v>
      </c>
      <c r="D30" s="272">
        <v>-99000.52</v>
      </c>
      <c r="E30" s="272">
        <f t="shared" si="1"/>
        <v>110719.36</v>
      </c>
      <c r="F30" s="272">
        <v>18676.36</v>
      </c>
      <c r="G30" s="272">
        <v>30276.36</v>
      </c>
      <c r="H30" s="272">
        <f t="shared" si="2"/>
        <v>92043</v>
      </c>
    </row>
    <row r="31" spans="1:8">
      <c r="A31" s="64"/>
      <c r="B31" s="65" t="s">
        <v>233</v>
      </c>
      <c r="C31" s="272">
        <v>30639</v>
      </c>
      <c r="D31" s="272">
        <v>-4137.58</v>
      </c>
      <c r="E31" s="272">
        <f t="shared" si="1"/>
        <v>26501.42</v>
      </c>
      <c r="F31" s="272">
        <v>21035.71</v>
      </c>
      <c r="G31" s="272">
        <v>21035.71</v>
      </c>
      <c r="H31" s="272">
        <f t="shared" si="2"/>
        <v>5465.7099999999991</v>
      </c>
    </row>
    <row r="32" spans="1:8">
      <c r="A32" s="64"/>
      <c r="B32" s="65" t="s">
        <v>234</v>
      </c>
      <c r="C32" s="272">
        <v>296530.5</v>
      </c>
      <c r="D32" s="272">
        <v>527214.13</v>
      </c>
      <c r="E32" s="272">
        <f t="shared" si="1"/>
        <v>823744.63</v>
      </c>
      <c r="F32" s="272">
        <v>776114.74</v>
      </c>
      <c r="G32" s="272">
        <v>776114.74</v>
      </c>
      <c r="H32" s="272">
        <f t="shared" si="2"/>
        <v>47629.890000000014</v>
      </c>
    </row>
    <row r="33" spans="1:8">
      <c r="A33" s="64"/>
      <c r="B33" s="65" t="s">
        <v>235</v>
      </c>
      <c r="C33" s="272">
        <v>80713.02</v>
      </c>
      <c r="D33" s="272">
        <v>56553.17</v>
      </c>
      <c r="E33" s="272">
        <f t="shared" si="1"/>
        <v>137266.19</v>
      </c>
      <c r="F33" s="272">
        <v>124281.19</v>
      </c>
      <c r="G33" s="272">
        <v>124281.19</v>
      </c>
      <c r="H33" s="272">
        <f t="shared" si="2"/>
        <v>12985</v>
      </c>
    </row>
    <row r="34" spans="1:8">
      <c r="A34" s="64"/>
      <c r="B34" s="65" t="s">
        <v>236</v>
      </c>
      <c r="C34" s="272">
        <v>23536.58</v>
      </c>
      <c r="D34" s="272">
        <v>14205.89</v>
      </c>
      <c r="E34" s="272">
        <f t="shared" si="1"/>
        <v>37742.47</v>
      </c>
      <c r="F34" s="272">
        <v>24768.5</v>
      </c>
      <c r="G34" s="272">
        <v>24768.5</v>
      </c>
      <c r="H34" s="272">
        <f t="shared" si="2"/>
        <v>12973.970000000001</v>
      </c>
    </row>
    <row r="35" spans="1:8">
      <c r="A35" s="64"/>
      <c r="B35" s="65" t="s">
        <v>237</v>
      </c>
      <c r="C35" s="272">
        <v>88083.99</v>
      </c>
      <c r="D35" s="272">
        <v>264191.98</v>
      </c>
      <c r="E35" s="272">
        <f t="shared" si="1"/>
        <v>352275.97</v>
      </c>
      <c r="F35" s="272">
        <v>345365.75</v>
      </c>
      <c r="G35" s="272">
        <v>341155.25</v>
      </c>
      <c r="H35" s="272">
        <f t="shared" si="2"/>
        <v>6910.2199999999721</v>
      </c>
    </row>
    <row r="36" spans="1:8">
      <c r="A36" s="64"/>
      <c r="B36" s="65" t="s">
        <v>238</v>
      </c>
      <c r="C36" s="272">
        <v>173650.05</v>
      </c>
      <c r="D36" s="272">
        <v>95224.85</v>
      </c>
      <c r="E36" s="272">
        <f t="shared" si="1"/>
        <v>268874.90000000002</v>
      </c>
      <c r="F36" s="272">
        <v>201574.72</v>
      </c>
      <c r="G36" s="272">
        <v>201574.72</v>
      </c>
      <c r="H36" s="272">
        <f t="shared" si="2"/>
        <v>67300.180000000022</v>
      </c>
    </row>
    <row r="37" spans="1:8">
      <c r="A37" s="890" t="s">
        <v>191</v>
      </c>
      <c r="B37" s="891"/>
      <c r="C37" s="273">
        <f>SUM(C38:C45)</f>
        <v>1025919.96</v>
      </c>
      <c r="D37" s="273">
        <f>SUM(D38:D46)</f>
        <v>1265906.79</v>
      </c>
      <c r="E37" s="273">
        <f t="shared" si="1"/>
        <v>2291826.75</v>
      </c>
      <c r="F37" s="273">
        <f>SUM(F38:F46)</f>
        <v>1952064.93</v>
      </c>
      <c r="G37" s="273">
        <f t="shared" ref="G37" si="5">SUM(G38:G46)</f>
        <v>1964264.93</v>
      </c>
      <c r="H37" s="273">
        <f t="shared" si="2"/>
        <v>339761.82000000007</v>
      </c>
    </row>
    <row r="38" spans="1:8">
      <c r="A38" s="64"/>
      <c r="B38" s="65" t="s">
        <v>91</v>
      </c>
      <c r="C38" s="272">
        <v>0</v>
      </c>
      <c r="D38" s="272">
        <v>0</v>
      </c>
      <c r="E38" s="272">
        <f t="shared" si="1"/>
        <v>0</v>
      </c>
      <c r="F38" s="272">
        <v>0</v>
      </c>
      <c r="G38" s="272">
        <v>0</v>
      </c>
      <c r="H38" s="272">
        <f t="shared" si="2"/>
        <v>0</v>
      </c>
    </row>
    <row r="39" spans="1:8">
      <c r="A39" s="64"/>
      <c r="B39" s="65" t="s">
        <v>93</v>
      </c>
      <c r="C39" s="272">
        <v>0</v>
      </c>
      <c r="D39" s="272">
        <v>0</v>
      </c>
      <c r="E39" s="272">
        <f t="shared" si="1"/>
        <v>0</v>
      </c>
      <c r="F39" s="272">
        <v>0</v>
      </c>
      <c r="G39" s="272">
        <v>0</v>
      </c>
      <c r="H39" s="272">
        <f t="shared" si="2"/>
        <v>0</v>
      </c>
    </row>
    <row r="40" spans="1:8">
      <c r="A40" s="64"/>
      <c r="B40" s="65" t="s">
        <v>95</v>
      </c>
      <c r="C40" s="272">
        <v>120249.99</v>
      </c>
      <c r="D40" s="272">
        <v>-7749.99</v>
      </c>
      <c r="E40" s="272">
        <f t="shared" si="1"/>
        <v>112500</v>
      </c>
      <c r="F40" s="272">
        <v>0</v>
      </c>
      <c r="G40" s="272">
        <v>0</v>
      </c>
      <c r="H40" s="272">
        <f t="shared" si="2"/>
        <v>112500</v>
      </c>
    </row>
    <row r="41" spans="1:8">
      <c r="A41" s="64"/>
      <c r="B41" s="65" t="s">
        <v>96</v>
      </c>
      <c r="C41" s="272">
        <v>844217.97</v>
      </c>
      <c r="D41" s="272">
        <v>1199209.93</v>
      </c>
      <c r="E41" s="272">
        <f>+C41+D41</f>
        <v>2043427.9</v>
      </c>
      <c r="F41" s="272">
        <v>1829643.43</v>
      </c>
      <c r="G41" s="272">
        <v>1841843.43</v>
      </c>
      <c r="H41" s="272">
        <f t="shared" si="2"/>
        <v>213784.46999999997</v>
      </c>
    </row>
    <row r="42" spans="1:8">
      <c r="A42" s="64"/>
      <c r="B42" s="65" t="s">
        <v>98</v>
      </c>
      <c r="C42" s="272">
        <v>3249.99</v>
      </c>
      <c r="D42" s="272">
        <v>-2166.66</v>
      </c>
      <c r="E42" s="272">
        <f t="shared" si="1"/>
        <v>1083.33</v>
      </c>
      <c r="F42" s="272">
        <v>0</v>
      </c>
      <c r="G42" s="272">
        <v>0</v>
      </c>
      <c r="H42" s="272">
        <f t="shared" si="2"/>
        <v>1083.33</v>
      </c>
    </row>
    <row r="43" spans="1:8">
      <c r="A43" s="64"/>
      <c r="B43" s="65" t="s">
        <v>239</v>
      </c>
      <c r="C43" s="272">
        <v>0</v>
      </c>
      <c r="D43" s="272">
        <v>0</v>
      </c>
      <c r="E43" s="272">
        <f t="shared" si="1"/>
        <v>0</v>
      </c>
      <c r="F43" s="272">
        <v>0</v>
      </c>
      <c r="G43" s="272">
        <v>0</v>
      </c>
      <c r="H43" s="272">
        <f t="shared" si="2"/>
        <v>0</v>
      </c>
    </row>
    <row r="44" spans="1:8">
      <c r="A44" s="64"/>
      <c r="B44" s="65" t="s">
        <v>101</v>
      </c>
      <c r="C44" s="272">
        <v>0</v>
      </c>
      <c r="D44" s="272">
        <v>0</v>
      </c>
      <c r="E44" s="272">
        <f t="shared" si="1"/>
        <v>0</v>
      </c>
      <c r="F44" s="272">
        <v>0</v>
      </c>
      <c r="G44" s="272">
        <v>0</v>
      </c>
      <c r="H44" s="272">
        <f t="shared" si="2"/>
        <v>0</v>
      </c>
    </row>
    <row r="45" spans="1:8">
      <c r="A45" s="64"/>
      <c r="B45" s="65" t="s">
        <v>102</v>
      </c>
      <c r="C45" s="272">
        <v>58202.01</v>
      </c>
      <c r="D45" s="272">
        <v>76613.509999999995</v>
      </c>
      <c r="E45" s="272">
        <f t="shared" si="1"/>
        <v>134815.51999999999</v>
      </c>
      <c r="F45" s="272">
        <v>122421.5</v>
      </c>
      <c r="G45" s="272">
        <v>122421.5</v>
      </c>
      <c r="H45" s="272">
        <f t="shared" si="2"/>
        <v>12394.01999999999</v>
      </c>
    </row>
    <row r="46" spans="1:8">
      <c r="A46" s="64"/>
      <c r="B46" s="65" t="s">
        <v>104</v>
      </c>
      <c r="C46" s="272">
        <v>0</v>
      </c>
      <c r="D46" s="272">
        <v>0</v>
      </c>
      <c r="E46" s="272">
        <f t="shared" si="1"/>
        <v>0</v>
      </c>
      <c r="F46" s="272">
        <v>0</v>
      </c>
      <c r="G46" s="272">
        <v>0</v>
      </c>
      <c r="H46" s="272">
        <f t="shared" si="2"/>
        <v>0</v>
      </c>
    </row>
    <row r="47" spans="1:8">
      <c r="A47" s="890" t="s">
        <v>240</v>
      </c>
      <c r="B47" s="891"/>
      <c r="C47" s="273">
        <f>SUM(C48:C55)</f>
        <v>119936.49</v>
      </c>
      <c r="D47" s="273">
        <f>SUM(D48:D56)</f>
        <v>22862.899999999991</v>
      </c>
      <c r="E47" s="273">
        <f t="shared" si="1"/>
        <v>142799.38999999998</v>
      </c>
      <c r="F47" s="273">
        <f>SUM(F48:F56)</f>
        <v>127154.51999999999</v>
      </c>
      <c r="G47" s="273">
        <f t="shared" ref="G47" si="6">SUM(G48:G56)</f>
        <v>127154.51999999999</v>
      </c>
      <c r="H47" s="273">
        <f t="shared" si="2"/>
        <v>15644.869999999995</v>
      </c>
    </row>
    <row r="48" spans="1:8">
      <c r="A48" s="64"/>
      <c r="B48" s="65" t="s">
        <v>241</v>
      </c>
      <c r="C48" s="272">
        <v>53056.74</v>
      </c>
      <c r="D48" s="272">
        <v>75519.48</v>
      </c>
      <c r="E48" s="272">
        <f t="shared" si="1"/>
        <v>128576.22</v>
      </c>
      <c r="F48" s="272">
        <v>114555.78</v>
      </c>
      <c r="G48" s="272">
        <v>114555.78</v>
      </c>
      <c r="H48" s="272">
        <f t="shared" si="2"/>
        <v>14020.440000000002</v>
      </c>
    </row>
    <row r="49" spans="1:8">
      <c r="A49" s="64"/>
      <c r="B49" s="65" t="s">
        <v>242</v>
      </c>
      <c r="C49" s="272">
        <v>0</v>
      </c>
      <c r="D49" s="272">
        <v>8999.8700000000008</v>
      </c>
      <c r="E49" s="272">
        <f t="shared" si="1"/>
        <v>8999.8700000000008</v>
      </c>
      <c r="F49" s="272">
        <v>8999.8700000000008</v>
      </c>
      <c r="G49" s="272">
        <v>8999.8700000000008</v>
      </c>
      <c r="H49" s="272">
        <f t="shared" si="2"/>
        <v>0</v>
      </c>
    </row>
    <row r="50" spans="1:8">
      <c r="A50" s="64"/>
      <c r="B50" s="65" t="s">
        <v>243</v>
      </c>
      <c r="C50" s="272">
        <v>0</v>
      </c>
      <c r="D50" s="272">
        <v>0</v>
      </c>
      <c r="E50" s="272">
        <f t="shared" si="1"/>
        <v>0</v>
      </c>
      <c r="F50" s="272">
        <f t="shared" si="1"/>
        <v>0</v>
      </c>
      <c r="G50" s="272">
        <f t="shared" si="1"/>
        <v>0</v>
      </c>
      <c r="H50" s="272">
        <f t="shared" si="2"/>
        <v>0</v>
      </c>
    </row>
    <row r="51" spans="1:8">
      <c r="A51" s="64"/>
      <c r="B51" s="65" t="s">
        <v>244</v>
      </c>
      <c r="C51" s="272">
        <v>57500.01</v>
      </c>
      <c r="D51" s="272">
        <v>-55875.58</v>
      </c>
      <c r="E51" s="272">
        <f t="shared" si="1"/>
        <v>1624.4300000000003</v>
      </c>
      <c r="F51" s="272">
        <v>0</v>
      </c>
      <c r="G51" s="272">
        <v>0</v>
      </c>
      <c r="H51" s="272">
        <f t="shared" si="2"/>
        <v>1624.4300000000003</v>
      </c>
    </row>
    <row r="52" spans="1:8">
      <c r="A52" s="64"/>
      <c r="B52" s="65" t="s">
        <v>245</v>
      </c>
      <c r="C52" s="272">
        <v>0</v>
      </c>
      <c r="D52" s="272">
        <v>0</v>
      </c>
      <c r="E52" s="272">
        <f t="shared" si="1"/>
        <v>0</v>
      </c>
      <c r="F52" s="272">
        <f t="shared" si="1"/>
        <v>0</v>
      </c>
      <c r="G52" s="272">
        <f t="shared" si="1"/>
        <v>0</v>
      </c>
      <c r="H52" s="272">
        <f t="shared" si="2"/>
        <v>0</v>
      </c>
    </row>
    <row r="53" spans="1:8">
      <c r="A53" s="64"/>
      <c r="B53" s="65" t="s">
        <v>246</v>
      </c>
      <c r="C53" s="272">
        <v>9379.74</v>
      </c>
      <c r="D53" s="272">
        <v>-5780.87</v>
      </c>
      <c r="E53" s="272">
        <f t="shared" si="1"/>
        <v>3598.87</v>
      </c>
      <c r="F53" s="272">
        <v>3598.87</v>
      </c>
      <c r="G53" s="272">
        <v>3598.87</v>
      </c>
      <c r="H53" s="272">
        <f t="shared" si="2"/>
        <v>0</v>
      </c>
    </row>
    <row r="54" spans="1:8">
      <c r="A54" s="64"/>
      <c r="B54" s="65" t="s">
        <v>247</v>
      </c>
      <c r="C54" s="272">
        <v>0</v>
      </c>
      <c r="D54" s="272">
        <v>0</v>
      </c>
      <c r="E54" s="272">
        <f t="shared" si="1"/>
        <v>0</v>
      </c>
      <c r="F54" s="272">
        <v>0</v>
      </c>
      <c r="G54" s="272">
        <v>0</v>
      </c>
      <c r="H54" s="272">
        <f t="shared" si="2"/>
        <v>0</v>
      </c>
    </row>
    <row r="55" spans="1:8">
      <c r="A55" s="64"/>
      <c r="B55" s="65" t="s">
        <v>248</v>
      </c>
      <c r="C55" s="272">
        <v>0</v>
      </c>
      <c r="D55" s="272">
        <v>0</v>
      </c>
      <c r="E55" s="272">
        <f t="shared" si="1"/>
        <v>0</v>
      </c>
      <c r="F55" s="272">
        <v>0</v>
      </c>
      <c r="G55" s="272">
        <v>0</v>
      </c>
      <c r="H55" s="272">
        <f t="shared" si="2"/>
        <v>0</v>
      </c>
    </row>
    <row r="56" spans="1:8">
      <c r="A56" s="64"/>
      <c r="B56" s="65" t="s">
        <v>36</v>
      </c>
      <c r="C56" s="272">
        <v>0</v>
      </c>
      <c r="D56" s="272">
        <v>0</v>
      </c>
      <c r="E56" s="272">
        <f t="shared" si="1"/>
        <v>0</v>
      </c>
      <c r="F56" s="272">
        <v>0</v>
      </c>
      <c r="G56" s="272">
        <v>0</v>
      </c>
      <c r="H56" s="272">
        <f t="shared" si="2"/>
        <v>0</v>
      </c>
    </row>
    <row r="57" spans="1:8">
      <c r="A57" s="890" t="s">
        <v>122</v>
      </c>
      <c r="B57" s="891"/>
      <c r="C57" s="273">
        <f>SUM(C58:C60)</f>
        <v>2364893.73</v>
      </c>
      <c r="D57" s="273">
        <f>SUM(D58:D60)</f>
        <v>1395513.74</v>
      </c>
      <c r="E57" s="273">
        <f t="shared" si="1"/>
        <v>3760407.4699999997</v>
      </c>
      <c r="F57" s="273">
        <f>SUM(F58:F60)</f>
        <v>2228322.71</v>
      </c>
      <c r="G57" s="273">
        <f t="shared" ref="G57" si="7">SUM(G58:G60)</f>
        <v>2228322.71</v>
      </c>
      <c r="H57" s="273">
        <f>+E57-F57</f>
        <v>1532084.7599999998</v>
      </c>
    </row>
    <row r="58" spans="1:8">
      <c r="A58" s="64"/>
      <c r="B58" s="65" t="s">
        <v>249</v>
      </c>
      <c r="C58" s="272">
        <v>1911761.7</v>
      </c>
      <c r="D58" s="272">
        <v>1444554.19</v>
      </c>
      <c r="E58" s="272">
        <f t="shared" si="1"/>
        <v>3356315.8899999997</v>
      </c>
      <c r="F58" s="272">
        <v>2139362.71</v>
      </c>
      <c r="G58" s="272">
        <v>2139362.71</v>
      </c>
      <c r="H58" s="272">
        <f t="shared" si="2"/>
        <v>1216953.1799999997</v>
      </c>
    </row>
    <row r="59" spans="1:8">
      <c r="A59" s="64"/>
      <c r="B59" s="65" t="s">
        <v>250</v>
      </c>
      <c r="C59" s="272">
        <v>0</v>
      </c>
      <c r="D59" s="272">
        <v>6960</v>
      </c>
      <c r="E59" s="272">
        <f t="shared" si="1"/>
        <v>6960</v>
      </c>
      <c r="F59" s="272">
        <v>6960</v>
      </c>
      <c r="G59" s="272">
        <v>6960</v>
      </c>
      <c r="H59" s="272">
        <f t="shared" si="2"/>
        <v>0</v>
      </c>
    </row>
    <row r="60" spans="1:8">
      <c r="A60" s="64"/>
      <c r="B60" s="65" t="s">
        <v>251</v>
      </c>
      <c r="C60" s="272">
        <v>453132.03</v>
      </c>
      <c r="D60" s="272">
        <v>-56000.45</v>
      </c>
      <c r="E60" s="272">
        <f t="shared" si="1"/>
        <v>397131.58</v>
      </c>
      <c r="F60" s="272">
        <v>82000</v>
      </c>
      <c r="G60" s="272">
        <v>82000</v>
      </c>
      <c r="H60" s="272">
        <f t="shared" si="2"/>
        <v>315131.58</v>
      </c>
    </row>
    <row r="61" spans="1:8">
      <c r="A61" s="890" t="s">
        <v>252</v>
      </c>
      <c r="B61" s="891"/>
      <c r="C61" s="273">
        <f>SUM(C62:C68)</f>
        <v>0</v>
      </c>
      <c r="D61" s="273">
        <f>SUM(D62:D68)</f>
        <v>0</v>
      </c>
      <c r="E61" s="273">
        <f t="shared" si="1"/>
        <v>0</v>
      </c>
      <c r="F61" s="273">
        <f t="shared" ref="F61:G61" si="8">SUM(F62:F68)</f>
        <v>0</v>
      </c>
      <c r="G61" s="273">
        <f t="shared" si="8"/>
        <v>0</v>
      </c>
      <c r="H61" s="273">
        <f t="shared" si="2"/>
        <v>0</v>
      </c>
    </row>
    <row r="62" spans="1:8">
      <c r="A62" s="64"/>
      <c r="B62" s="65" t="s">
        <v>253</v>
      </c>
      <c r="C62" s="272">
        <v>0</v>
      </c>
      <c r="D62" s="272">
        <v>0</v>
      </c>
      <c r="E62" s="272">
        <f t="shared" si="1"/>
        <v>0</v>
      </c>
      <c r="F62" s="272">
        <v>0</v>
      </c>
      <c r="G62" s="272">
        <v>0</v>
      </c>
      <c r="H62" s="272">
        <f t="shared" si="2"/>
        <v>0</v>
      </c>
    </row>
    <row r="63" spans="1:8">
      <c r="A63" s="64"/>
      <c r="B63" s="65" t="s">
        <v>254</v>
      </c>
      <c r="C63" s="272">
        <v>0</v>
      </c>
      <c r="D63" s="272">
        <v>0</v>
      </c>
      <c r="E63" s="272">
        <f t="shared" si="1"/>
        <v>0</v>
      </c>
      <c r="F63" s="272">
        <v>0</v>
      </c>
      <c r="G63" s="272">
        <v>0</v>
      </c>
      <c r="H63" s="272">
        <f t="shared" si="2"/>
        <v>0</v>
      </c>
    </row>
    <row r="64" spans="1:8">
      <c r="A64" s="64"/>
      <c r="B64" s="65" t="s">
        <v>255</v>
      </c>
      <c r="C64" s="272">
        <v>0</v>
      </c>
      <c r="D64" s="272">
        <v>0</v>
      </c>
      <c r="E64" s="272">
        <f t="shared" si="1"/>
        <v>0</v>
      </c>
      <c r="F64" s="272">
        <v>0</v>
      </c>
      <c r="G64" s="272">
        <v>0</v>
      </c>
      <c r="H64" s="272">
        <f t="shared" si="2"/>
        <v>0</v>
      </c>
    </row>
    <row r="65" spans="1:8">
      <c r="A65" s="64"/>
      <c r="B65" s="65" t="s">
        <v>256</v>
      </c>
      <c r="C65" s="272">
        <v>0</v>
      </c>
      <c r="D65" s="272">
        <v>0</v>
      </c>
      <c r="E65" s="272">
        <f t="shared" si="1"/>
        <v>0</v>
      </c>
      <c r="F65" s="272">
        <v>0</v>
      </c>
      <c r="G65" s="272">
        <v>0</v>
      </c>
      <c r="H65" s="272">
        <f t="shared" si="2"/>
        <v>0</v>
      </c>
    </row>
    <row r="66" spans="1:8">
      <c r="A66" s="64"/>
      <c r="B66" s="65" t="s">
        <v>257</v>
      </c>
      <c r="C66" s="272">
        <v>0</v>
      </c>
      <c r="D66" s="272">
        <v>0</v>
      </c>
      <c r="E66" s="272">
        <f t="shared" si="1"/>
        <v>0</v>
      </c>
      <c r="F66" s="272">
        <v>0</v>
      </c>
      <c r="G66" s="272">
        <v>0</v>
      </c>
      <c r="H66" s="272">
        <f t="shared" si="2"/>
        <v>0</v>
      </c>
    </row>
    <row r="67" spans="1:8">
      <c r="A67" s="64"/>
      <c r="B67" s="65" t="s">
        <v>258</v>
      </c>
      <c r="C67" s="272">
        <v>0</v>
      </c>
      <c r="D67" s="272">
        <v>0</v>
      </c>
      <c r="E67" s="272">
        <f t="shared" si="1"/>
        <v>0</v>
      </c>
      <c r="F67" s="272">
        <v>0</v>
      </c>
      <c r="G67" s="272">
        <v>0</v>
      </c>
      <c r="H67" s="272">
        <f t="shared" si="2"/>
        <v>0</v>
      </c>
    </row>
    <row r="68" spans="1:8">
      <c r="A68" s="64"/>
      <c r="B68" s="65" t="s">
        <v>259</v>
      </c>
      <c r="C68" s="272">
        <v>0</v>
      </c>
      <c r="D68" s="272">
        <v>0</v>
      </c>
      <c r="E68" s="272">
        <f t="shared" si="1"/>
        <v>0</v>
      </c>
      <c r="F68" s="272">
        <v>0</v>
      </c>
      <c r="G68" s="272">
        <v>0</v>
      </c>
      <c r="H68" s="272">
        <f t="shared" si="2"/>
        <v>0</v>
      </c>
    </row>
    <row r="69" spans="1:8">
      <c r="A69" s="862" t="s">
        <v>99</v>
      </c>
      <c r="B69" s="863"/>
      <c r="C69" s="272">
        <v>0</v>
      </c>
      <c r="D69" s="272">
        <v>0</v>
      </c>
      <c r="E69" s="273">
        <f t="shared" si="1"/>
        <v>0</v>
      </c>
      <c r="F69" s="272">
        <v>0</v>
      </c>
      <c r="G69" s="272">
        <v>0</v>
      </c>
      <c r="H69" s="273">
        <f t="shared" si="2"/>
        <v>0</v>
      </c>
    </row>
    <row r="70" spans="1:8">
      <c r="A70" s="64"/>
      <c r="B70" s="65" t="s">
        <v>107</v>
      </c>
      <c r="C70" s="272">
        <v>0</v>
      </c>
      <c r="D70" s="272">
        <v>0</v>
      </c>
      <c r="E70" s="272">
        <f t="shared" si="1"/>
        <v>0</v>
      </c>
      <c r="F70" s="272">
        <v>0</v>
      </c>
      <c r="G70" s="272">
        <v>0</v>
      </c>
      <c r="H70" s="272">
        <f t="shared" si="2"/>
        <v>0</v>
      </c>
    </row>
    <row r="71" spans="1:8">
      <c r="A71" s="64"/>
      <c r="B71" s="65" t="s">
        <v>49</v>
      </c>
      <c r="C71" s="272">
        <v>0</v>
      </c>
      <c r="D71" s="272">
        <v>0</v>
      </c>
      <c r="E71" s="272">
        <f t="shared" si="1"/>
        <v>0</v>
      </c>
      <c r="F71" s="272">
        <v>0</v>
      </c>
      <c r="G71" s="272">
        <v>0</v>
      </c>
      <c r="H71" s="272">
        <f t="shared" si="2"/>
        <v>0</v>
      </c>
    </row>
    <row r="72" spans="1:8">
      <c r="A72" s="64"/>
      <c r="B72" s="65" t="s">
        <v>109</v>
      </c>
      <c r="C72" s="272">
        <v>0</v>
      </c>
      <c r="D72" s="272">
        <v>0</v>
      </c>
      <c r="E72" s="272">
        <f t="shared" si="1"/>
        <v>0</v>
      </c>
      <c r="F72" s="272">
        <v>0</v>
      </c>
      <c r="G72" s="272">
        <v>0</v>
      </c>
      <c r="H72" s="272">
        <f t="shared" si="2"/>
        <v>0</v>
      </c>
    </row>
    <row r="73" spans="1:8">
      <c r="A73" s="890" t="s">
        <v>260</v>
      </c>
      <c r="B73" s="891"/>
      <c r="C73" s="272">
        <v>0</v>
      </c>
      <c r="D73" s="272">
        <v>0</v>
      </c>
      <c r="E73" s="273">
        <f t="shared" si="1"/>
        <v>0</v>
      </c>
      <c r="F73" s="272">
        <v>0</v>
      </c>
      <c r="G73" s="272">
        <v>0</v>
      </c>
      <c r="H73" s="273">
        <f t="shared" si="2"/>
        <v>0</v>
      </c>
    </row>
    <row r="74" spans="1:8">
      <c r="A74" s="64"/>
      <c r="B74" s="65" t="s">
        <v>261</v>
      </c>
      <c r="C74" s="272">
        <v>0</v>
      </c>
      <c r="D74" s="272">
        <v>0</v>
      </c>
      <c r="E74" s="272">
        <f t="shared" ref="E74:E80" si="9">+C74+D74</f>
        <v>0</v>
      </c>
      <c r="F74" s="272">
        <v>0</v>
      </c>
      <c r="G74" s="272">
        <v>0</v>
      </c>
      <c r="H74" s="272">
        <f t="shared" ref="H74:H80" si="10">+E74-F74</f>
        <v>0</v>
      </c>
    </row>
    <row r="75" spans="1:8">
      <c r="A75" s="64"/>
      <c r="B75" s="65" t="s">
        <v>112</v>
      </c>
      <c r="C75" s="272">
        <v>0</v>
      </c>
      <c r="D75" s="272">
        <v>0</v>
      </c>
      <c r="E75" s="272">
        <f t="shared" si="9"/>
        <v>0</v>
      </c>
      <c r="F75" s="272">
        <v>0</v>
      </c>
      <c r="G75" s="272">
        <v>0</v>
      </c>
      <c r="H75" s="272">
        <f t="shared" si="10"/>
        <v>0</v>
      </c>
    </row>
    <row r="76" spans="1:8">
      <c r="A76" s="64"/>
      <c r="B76" s="65" t="s">
        <v>113</v>
      </c>
      <c r="C76" s="272">
        <v>0</v>
      </c>
      <c r="D76" s="272">
        <v>0</v>
      </c>
      <c r="E76" s="272">
        <f t="shared" si="9"/>
        <v>0</v>
      </c>
      <c r="F76" s="272">
        <v>0</v>
      </c>
      <c r="G76" s="272">
        <v>0</v>
      </c>
      <c r="H76" s="272">
        <f t="shared" si="10"/>
        <v>0</v>
      </c>
    </row>
    <row r="77" spans="1:8">
      <c r="A77" s="64"/>
      <c r="B77" s="65" t="s">
        <v>114</v>
      </c>
      <c r="C77" s="272">
        <v>0</v>
      </c>
      <c r="D77" s="272">
        <v>0</v>
      </c>
      <c r="E77" s="272">
        <f t="shared" si="9"/>
        <v>0</v>
      </c>
      <c r="F77" s="272">
        <v>0</v>
      </c>
      <c r="G77" s="272">
        <v>0</v>
      </c>
      <c r="H77" s="272">
        <f t="shared" si="10"/>
        <v>0</v>
      </c>
    </row>
    <row r="78" spans="1:8">
      <c r="A78" s="64"/>
      <c r="B78" s="65" t="s">
        <v>115</v>
      </c>
      <c r="C78" s="272">
        <v>0</v>
      </c>
      <c r="D78" s="272">
        <v>0</v>
      </c>
      <c r="E78" s="272">
        <f t="shared" si="9"/>
        <v>0</v>
      </c>
      <c r="F78" s="272">
        <v>0</v>
      </c>
      <c r="G78" s="272">
        <v>0</v>
      </c>
      <c r="H78" s="272">
        <f t="shared" si="10"/>
        <v>0</v>
      </c>
    </row>
    <row r="79" spans="1:8">
      <c r="A79" s="64"/>
      <c r="B79" s="65" t="s">
        <v>116</v>
      </c>
      <c r="C79" s="272">
        <v>0</v>
      </c>
      <c r="D79" s="272">
        <v>0</v>
      </c>
      <c r="E79" s="272">
        <f t="shared" si="9"/>
        <v>0</v>
      </c>
      <c r="F79" s="272">
        <v>0</v>
      </c>
      <c r="G79" s="272">
        <v>0</v>
      </c>
      <c r="H79" s="272">
        <f t="shared" si="10"/>
        <v>0</v>
      </c>
    </row>
    <row r="80" spans="1:8">
      <c r="A80" s="64"/>
      <c r="B80" s="65" t="s">
        <v>262</v>
      </c>
      <c r="C80" s="272">
        <v>0</v>
      </c>
      <c r="D80" s="272">
        <v>0</v>
      </c>
      <c r="E80" s="272">
        <f t="shared" si="9"/>
        <v>0</v>
      </c>
      <c r="F80" s="272">
        <v>0</v>
      </c>
      <c r="G80" s="272">
        <v>0</v>
      </c>
      <c r="H80" s="272">
        <f t="shared" si="10"/>
        <v>0</v>
      </c>
    </row>
    <row r="81" spans="1:8" s="54" customFormat="1">
      <c r="A81" s="66"/>
      <c r="B81" s="67" t="s">
        <v>208</v>
      </c>
      <c r="C81" s="276">
        <f>+C9+C17+C27+C37+C47+C57</f>
        <v>10428241</v>
      </c>
      <c r="D81" s="276">
        <f t="shared" ref="D81:H81" si="11">+D9+D17+D27+D37+D47+D57+D61+D69+D73</f>
        <v>4657601.42</v>
      </c>
      <c r="E81" s="276">
        <f t="shared" si="11"/>
        <v>15085842.419999998</v>
      </c>
      <c r="F81" s="276">
        <f t="shared" si="11"/>
        <v>10525526.229999999</v>
      </c>
      <c r="G81" s="276">
        <f t="shared" si="11"/>
        <v>10543489.729999999</v>
      </c>
      <c r="H81" s="276">
        <f t="shared" si="11"/>
        <v>4560316.1899999995</v>
      </c>
    </row>
    <row r="82" spans="1:8">
      <c r="A82" s="17" t="s">
        <v>425</v>
      </c>
    </row>
    <row r="83" spans="1:8" ht="15.75">
      <c r="B83" s="38" t="s">
        <v>994</v>
      </c>
      <c r="C83" s="63"/>
      <c r="D83" s="63" t="str">
        <f>IF(CAdmon!D21=COG!D81," ","ERROR")</f>
        <v xml:space="preserve"> </v>
      </c>
      <c r="E83" s="63"/>
      <c r="F83" s="63"/>
      <c r="G83" s="63"/>
      <c r="H83" s="497" t="str">
        <f>IF(CAdmon!H21=COG!H81," ","IGUAL")</f>
        <v xml:space="preserve"> </v>
      </c>
    </row>
    <row r="84" spans="1:8">
      <c r="B84" s="842" t="s">
        <v>77</v>
      </c>
      <c r="C84" s="842"/>
      <c r="D84" s="842"/>
      <c r="E84" s="842"/>
      <c r="F84" s="842"/>
      <c r="G84" s="842"/>
      <c r="H84" s="842"/>
    </row>
    <row r="85" spans="1:8">
      <c r="B85" s="402"/>
      <c r="C85" s="402"/>
      <c r="D85" s="402"/>
      <c r="E85" s="402"/>
      <c r="F85" s="402"/>
      <c r="G85" s="402"/>
      <c r="H85" s="402"/>
    </row>
    <row r="86" spans="1:8">
      <c r="B86" s="402"/>
      <c r="C86" s="402"/>
      <c r="D86" s="402"/>
      <c r="E86" s="402"/>
      <c r="F86" s="402"/>
      <c r="G86" s="402"/>
      <c r="H86" s="402"/>
    </row>
    <row r="88" spans="1:8">
      <c r="B88" s="240"/>
      <c r="C88" s="241"/>
      <c r="D88" s="203"/>
      <c r="E88" s="238"/>
      <c r="F88" s="779"/>
      <c r="G88" s="779"/>
      <c r="H88" s="239"/>
    </row>
    <row r="89" spans="1:8">
      <c r="A89" s="77"/>
      <c r="B89" s="100" t="s">
        <v>928</v>
      </c>
      <c r="C89" s="100"/>
      <c r="D89" s="203"/>
      <c r="E89" s="203"/>
      <c r="F89" s="100"/>
      <c r="G89" s="100"/>
    </row>
    <row r="90" spans="1:8">
      <c r="A90" s="77"/>
      <c r="B90" s="100"/>
      <c r="C90" s="100"/>
      <c r="D90" s="203"/>
      <c r="E90" s="203"/>
      <c r="F90" s="100"/>
      <c r="G90" s="100"/>
    </row>
    <row r="91" spans="1:8">
      <c r="B91" s="775"/>
      <c r="C91" s="775"/>
      <c r="D91" s="205"/>
      <c r="E91" s="205"/>
      <c r="F91" s="775"/>
      <c r="G91" s="775"/>
    </row>
    <row r="93" spans="1:8">
      <c r="B93" s="241" t="s">
        <v>929</v>
      </c>
      <c r="E93" s="241" t="s">
        <v>930</v>
      </c>
      <c r="F93" s="242"/>
      <c r="G93" s="242"/>
      <c r="H93" s="242"/>
    </row>
    <row r="94" spans="1:8">
      <c r="A94" s="77"/>
      <c r="B94" s="88" t="s">
        <v>1328</v>
      </c>
    </row>
    <row r="95" spans="1:8">
      <c r="A95" s="77"/>
      <c r="B95" s="88"/>
    </row>
    <row r="98" spans="1:5">
      <c r="C98" s="242"/>
      <c r="D98" s="242"/>
      <c r="E98" s="242"/>
    </row>
    <row r="99" spans="1:5">
      <c r="B99" s="240"/>
      <c r="C99" s="241"/>
      <c r="D99" s="241"/>
      <c r="E99" s="241"/>
    </row>
    <row r="100" spans="1:5">
      <c r="A100" s="77"/>
      <c r="B100" s="88" t="s">
        <v>926</v>
      </c>
    </row>
  </sheetData>
  <mergeCells count="20">
    <mergeCell ref="B91:C91"/>
    <mergeCell ref="F91:G91"/>
    <mergeCell ref="B84:H84"/>
    <mergeCell ref="F88:G88"/>
    <mergeCell ref="A69:B69"/>
    <mergeCell ref="A73:B73"/>
    <mergeCell ref="A1:H1"/>
    <mergeCell ref="A2:H2"/>
    <mergeCell ref="A4:H4"/>
    <mergeCell ref="A57:B57"/>
    <mergeCell ref="A61:B61"/>
    <mergeCell ref="H6:H7"/>
    <mergeCell ref="A9:B9"/>
    <mergeCell ref="A17:B17"/>
    <mergeCell ref="A27:B27"/>
    <mergeCell ref="A37:B37"/>
    <mergeCell ref="A47:B47"/>
    <mergeCell ref="A6:B8"/>
    <mergeCell ref="C6:G6"/>
    <mergeCell ref="A3:H3"/>
  </mergeCells>
  <pageMargins left="0.31496062992125984" right="0.11811023622047245" top="0.74803149606299213" bottom="0.74803149606299213" header="0.31496062992125984" footer="0.31496062992125984"/>
  <pageSetup scale="95" fitToHeight="0" orientation="landscape" r:id="rId1"/>
  <ignoredErrors>
    <ignoredError sqref="E9 E27 E37 E47 E57 E61 E69 E73" formula="1"/>
  </ignoredError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T63"/>
  <sheetViews>
    <sheetView workbookViewId="0">
      <selection activeCell="B58" sqref="B58"/>
    </sheetView>
  </sheetViews>
  <sheetFormatPr baseColWidth="10" defaultRowHeight="15"/>
  <cols>
    <col min="1" max="1" width="4.5703125" style="77" customWidth="1"/>
    <col min="2" max="2" width="54.28515625" style="17" customWidth="1"/>
    <col min="3" max="8" width="12.7109375" style="17" customWidth="1"/>
  </cols>
  <sheetData>
    <row r="1" spans="1:8" ht="15.75">
      <c r="A1" s="852" t="s">
        <v>427</v>
      </c>
      <c r="B1" s="853"/>
      <c r="C1" s="853"/>
      <c r="D1" s="853"/>
      <c r="E1" s="853"/>
      <c r="F1" s="853"/>
      <c r="G1" s="853"/>
      <c r="H1" s="858"/>
    </row>
    <row r="2" spans="1:8" ht="15.75">
      <c r="A2" s="854" t="s">
        <v>199</v>
      </c>
      <c r="B2" s="855"/>
      <c r="C2" s="855"/>
      <c r="D2" s="855"/>
      <c r="E2" s="855"/>
      <c r="F2" s="855"/>
      <c r="G2" s="855"/>
      <c r="H2" s="859"/>
    </row>
    <row r="3" spans="1:8" ht="15.75">
      <c r="A3" s="854" t="s">
        <v>263</v>
      </c>
      <c r="B3" s="855"/>
      <c r="C3" s="855"/>
      <c r="D3" s="855"/>
      <c r="E3" s="855"/>
      <c r="F3" s="855"/>
      <c r="G3" s="855"/>
      <c r="H3" s="859"/>
    </row>
    <row r="4" spans="1:8" ht="15.75">
      <c r="A4" s="856" t="s">
        <v>1276</v>
      </c>
      <c r="B4" s="857"/>
      <c r="C4" s="857"/>
      <c r="D4" s="857"/>
      <c r="E4" s="857"/>
      <c r="F4" s="857"/>
      <c r="G4" s="857"/>
      <c r="H4" s="860"/>
    </row>
    <row r="5" spans="1:8" s="46" customFormat="1" ht="3.75" customHeight="1">
      <c r="A5" s="16"/>
      <c r="B5" s="16"/>
      <c r="C5" s="16"/>
      <c r="D5" s="16"/>
      <c r="E5" s="16"/>
      <c r="F5" s="16"/>
      <c r="G5" s="16"/>
      <c r="H5" s="16"/>
    </row>
    <row r="6" spans="1:8">
      <c r="A6" s="880" t="s">
        <v>75</v>
      </c>
      <c r="B6" s="880"/>
      <c r="C6" s="883" t="s">
        <v>201</v>
      </c>
      <c r="D6" s="883"/>
      <c r="E6" s="883"/>
      <c r="F6" s="883"/>
      <c r="G6" s="883"/>
      <c r="H6" s="883" t="s">
        <v>202</v>
      </c>
    </row>
    <row r="7" spans="1:8" ht="22.5">
      <c r="A7" s="880"/>
      <c r="B7" s="880"/>
      <c r="C7" s="47" t="s">
        <v>203</v>
      </c>
      <c r="D7" s="47" t="s">
        <v>204</v>
      </c>
      <c r="E7" s="47" t="s">
        <v>178</v>
      </c>
      <c r="F7" s="47" t="s">
        <v>179</v>
      </c>
      <c r="G7" s="47" t="s">
        <v>205</v>
      </c>
      <c r="H7" s="883"/>
    </row>
    <row r="8" spans="1:8">
      <c r="A8" s="880"/>
      <c r="B8" s="880"/>
      <c r="C8" s="47">
        <v>1</v>
      </c>
      <c r="D8" s="47">
        <v>2</v>
      </c>
      <c r="E8" s="47" t="s">
        <v>206</v>
      </c>
      <c r="F8" s="47">
        <v>4</v>
      </c>
      <c r="G8" s="47">
        <v>5</v>
      </c>
      <c r="H8" s="47" t="s">
        <v>207</v>
      </c>
    </row>
    <row r="9" spans="1:8" ht="3" customHeight="1">
      <c r="A9" s="68"/>
      <c r="B9" s="56"/>
      <c r="C9" s="57"/>
      <c r="D9" s="57"/>
      <c r="E9" s="57"/>
      <c r="F9" s="57"/>
      <c r="G9" s="57"/>
      <c r="H9" s="57"/>
    </row>
    <row r="10" spans="1:8" s="69" customFormat="1">
      <c r="A10" s="892" t="s">
        <v>264</v>
      </c>
      <c r="B10" s="893"/>
      <c r="C10" s="421">
        <f>SUM(C11:C18)</f>
        <v>3484812.4799999995</v>
      </c>
      <c r="D10" s="421">
        <f t="shared" ref="D10:H10" si="0">SUM(D11:D18)</f>
        <v>298751.41000000003</v>
      </c>
      <c r="E10" s="421">
        <f t="shared" si="0"/>
        <v>3783563.8899999997</v>
      </c>
      <c r="F10" s="421">
        <f t="shared" si="0"/>
        <v>2283152.38</v>
      </c>
      <c r="G10" s="421">
        <f t="shared" si="0"/>
        <v>2283152.38</v>
      </c>
      <c r="H10" s="421">
        <f t="shared" si="0"/>
        <v>1500411.5099999998</v>
      </c>
    </row>
    <row r="11" spans="1:8" s="69" customFormat="1">
      <c r="A11" s="70"/>
      <c r="B11" s="71" t="s">
        <v>265</v>
      </c>
      <c r="C11" s="422">
        <v>118168.78</v>
      </c>
      <c r="D11" s="422">
        <v>4514.01</v>
      </c>
      <c r="E11" s="422">
        <f>+C11+D11</f>
        <v>122682.79</v>
      </c>
      <c r="F11" s="422">
        <v>88692.81</v>
      </c>
      <c r="G11" s="422">
        <v>88692.81</v>
      </c>
      <c r="H11" s="422">
        <f>+E11-F11</f>
        <v>33989.979999999996</v>
      </c>
    </row>
    <row r="12" spans="1:8" s="69" customFormat="1">
      <c r="A12" s="70"/>
      <c r="B12" s="71" t="s">
        <v>266</v>
      </c>
      <c r="C12" s="422">
        <v>0</v>
      </c>
      <c r="D12" s="422">
        <v>0</v>
      </c>
      <c r="E12" s="422">
        <f t="shared" ref="E12:E18" si="1">+C12+D12</f>
        <v>0</v>
      </c>
      <c r="F12" s="422">
        <v>0</v>
      </c>
      <c r="G12" s="422">
        <v>0</v>
      </c>
      <c r="H12" s="422">
        <f t="shared" ref="H12:H18" si="2">+E12-F12</f>
        <v>0</v>
      </c>
    </row>
    <row r="13" spans="1:8" s="69" customFormat="1">
      <c r="A13" s="70"/>
      <c r="B13" s="71" t="s">
        <v>267</v>
      </c>
      <c r="C13" s="422">
        <v>213510.55</v>
      </c>
      <c r="D13" s="422">
        <v>15741.37</v>
      </c>
      <c r="E13" s="422">
        <f t="shared" si="1"/>
        <v>229251.91999999998</v>
      </c>
      <c r="F13" s="422">
        <v>198325.96</v>
      </c>
      <c r="G13" s="422">
        <v>198325.96</v>
      </c>
      <c r="H13" s="422">
        <f t="shared" si="2"/>
        <v>30925.959999999992</v>
      </c>
    </row>
    <row r="14" spans="1:8" s="69" customFormat="1">
      <c r="A14" s="70"/>
      <c r="B14" s="71" t="s">
        <v>268</v>
      </c>
      <c r="C14" s="422">
        <v>0</v>
      </c>
      <c r="D14" s="422">
        <v>0</v>
      </c>
      <c r="E14" s="422">
        <f t="shared" si="1"/>
        <v>0</v>
      </c>
      <c r="F14" s="422">
        <v>0</v>
      </c>
      <c r="G14" s="422">
        <v>0</v>
      </c>
      <c r="H14" s="422">
        <f t="shared" si="2"/>
        <v>0</v>
      </c>
    </row>
    <row r="15" spans="1:8" s="69" customFormat="1">
      <c r="A15" s="70"/>
      <c r="B15" s="71" t="s">
        <v>269</v>
      </c>
      <c r="C15" s="422">
        <v>1758287.43</v>
      </c>
      <c r="D15" s="422">
        <v>296769.07</v>
      </c>
      <c r="E15" s="422">
        <f t="shared" si="1"/>
        <v>2055056.5</v>
      </c>
      <c r="F15" s="422">
        <v>1372484.97</v>
      </c>
      <c r="G15" s="422">
        <v>1372484.97</v>
      </c>
      <c r="H15" s="422">
        <f t="shared" si="2"/>
        <v>682571.53</v>
      </c>
    </row>
    <row r="16" spans="1:8" s="69" customFormat="1">
      <c r="A16" s="70"/>
      <c r="B16" s="71" t="s">
        <v>270</v>
      </c>
      <c r="C16" s="422">
        <v>0</v>
      </c>
      <c r="D16" s="422">
        <v>0</v>
      </c>
      <c r="E16" s="422">
        <f t="shared" si="1"/>
        <v>0</v>
      </c>
      <c r="F16" s="422">
        <v>0</v>
      </c>
      <c r="G16" s="422">
        <v>0</v>
      </c>
      <c r="H16" s="422">
        <f t="shared" si="2"/>
        <v>0</v>
      </c>
    </row>
    <row r="17" spans="1:8" s="69" customFormat="1">
      <c r="A17" s="70"/>
      <c r="B17" s="71" t="s">
        <v>271</v>
      </c>
      <c r="C17" s="422">
        <v>1308048.94</v>
      </c>
      <c r="D17" s="422">
        <v>-22739.3</v>
      </c>
      <c r="E17" s="422">
        <f t="shared" si="1"/>
        <v>1285309.6399999999</v>
      </c>
      <c r="F17" s="422">
        <v>547200.57999999996</v>
      </c>
      <c r="G17" s="422">
        <v>547200.57999999996</v>
      </c>
      <c r="H17" s="422">
        <f t="shared" si="2"/>
        <v>738109.05999999994</v>
      </c>
    </row>
    <row r="18" spans="1:8" s="69" customFormat="1">
      <c r="A18" s="70"/>
      <c r="B18" s="71" t="s">
        <v>238</v>
      </c>
      <c r="C18" s="422">
        <v>86796.78</v>
      </c>
      <c r="D18" s="422">
        <v>4466.26</v>
      </c>
      <c r="E18" s="422">
        <f t="shared" si="1"/>
        <v>91263.039999999994</v>
      </c>
      <c r="F18" s="422">
        <v>76448.06</v>
      </c>
      <c r="G18" s="422">
        <v>76448.06</v>
      </c>
      <c r="H18" s="422">
        <f t="shared" si="2"/>
        <v>14814.979999999996</v>
      </c>
    </row>
    <row r="19" spans="1:8" s="69" customFormat="1">
      <c r="A19" s="70"/>
      <c r="B19" s="71"/>
      <c r="C19" s="422"/>
      <c r="D19" s="422"/>
      <c r="E19" s="422"/>
      <c r="F19" s="422"/>
      <c r="G19" s="422"/>
      <c r="H19" s="422"/>
    </row>
    <row r="20" spans="1:8" s="72" customFormat="1">
      <c r="A20" s="892" t="s">
        <v>272</v>
      </c>
      <c r="B20" s="893"/>
      <c r="C20" s="421">
        <f>SUM(C21:C27)</f>
        <v>5978296.5</v>
      </c>
      <c r="D20" s="421">
        <f t="shared" ref="D20" si="3">SUM(D21:D27)</f>
        <v>4502502.1000000006</v>
      </c>
      <c r="E20" s="421">
        <f>+C20+D20</f>
        <v>10480798.600000001</v>
      </c>
      <c r="F20" s="421">
        <f t="shared" ref="F20" si="4">SUM(F21:F27)</f>
        <v>7902502.6900000004</v>
      </c>
      <c r="G20" s="421">
        <f t="shared" ref="G20" si="5">SUM(G21:G27)</f>
        <v>7920466.1900000004</v>
      </c>
      <c r="H20" s="421">
        <f>+E20-F20</f>
        <v>2578295.9100000011</v>
      </c>
    </row>
    <row r="21" spans="1:8" s="69" customFormat="1">
      <c r="A21" s="70"/>
      <c r="B21" s="71" t="s">
        <v>273</v>
      </c>
      <c r="C21" s="423">
        <v>0</v>
      </c>
      <c r="D21" s="423">
        <v>0</v>
      </c>
      <c r="E21" s="422">
        <f t="shared" ref="E21:E27" si="6">+C21+D21</f>
        <v>0</v>
      </c>
      <c r="F21" s="423">
        <v>0</v>
      </c>
      <c r="G21" s="423">
        <v>0</v>
      </c>
      <c r="H21" s="422">
        <f t="shared" ref="H21:H27" si="7">+E21-F21</f>
        <v>0</v>
      </c>
    </row>
    <row r="22" spans="1:8" s="69" customFormat="1">
      <c r="A22" s="70"/>
      <c r="B22" s="71" t="s">
        <v>274</v>
      </c>
      <c r="C22" s="423">
        <v>3977809.49</v>
      </c>
      <c r="D22" s="423">
        <v>2994138.68</v>
      </c>
      <c r="E22" s="422">
        <f t="shared" si="6"/>
        <v>6971948.1699999999</v>
      </c>
      <c r="F22" s="423">
        <v>4934842</v>
      </c>
      <c r="G22" s="423">
        <v>4945416</v>
      </c>
      <c r="H22" s="422">
        <f t="shared" si="7"/>
        <v>2037106.17</v>
      </c>
    </row>
    <row r="23" spans="1:8" s="69" customFormat="1">
      <c r="A23" s="70"/>
      <c r="B23" s="71" t="s">
        <v>275</v>
      </c>
      <c r="C23" s="423">
        <v>599194.25</v>
      </c>
      <c r="D23" s="423">
        <v>440750.1</v>
      </c>
      <c r="E23" s="422">
        <f t="shared" si="6"/>
        <v>1039944.35</v>
      </c>
      <c r="F23" s="423">
        <v>803257.71</v>
      </c>
      <c r="G23" s="423">
        <v>803257.71</v>
      </c>
      <c r="H23" s="422">
        <f t="shared" si="7"/>
        <v>236686.64</v>
      </c>
    </row>
    <row r="24" spans="1:8" s="69" customFormat="1">
      <c r="A24" s="70"/>
      <c r="B24" s="71" t="s">
        <v>276</v>
      </c>
      <c r="C24" s="423">
        <v>232781.67</v>
      </c>
      <c r="D24" s="423">
        <v>149506.67000000001</v>
      </c>
      <c r="E24" s="422">
        <f t="shared" si="6"/>
        <v>382288.34</v>
      </c>
      <c r="F24" s="423">
        <v>322595.28000000003</v>
      </c>
      <c r="G24" s="423">
        <v>322595.28000000003</v>
      </c>
      <c r="H24" s="422">
        <f t="shared" si="7"/>
        <v>59693.06</v>
      </c>
    </row>
    <row r="25" spans="1:8" s="69" customFormat="1">
      <c r="A25" s="70"/>
      <c r="B25" s="71" t="s">
        <v>277</v>
      </c>
      <c r="C25" s="423">
        <v>0</v>
      </c>
      <c r="D25" s="423">
        <v>0</v>
      </c>
      <c r="E25" s="422">
        <f t="shared" si="6"/>
        <v>0</v>
      </c>
      <c r="F25" s="423">
        <v>0</v>
      </c>
      <c r="G25" s="423">
        <v>0</v>
      </c>
      <c r="H25" s="422">
        <f t="shared" si="7"/>
        <v>0</v>
      </c>
    </row>
    <row r="26" spans="1:8" s="69" customFormat="1">
      <c r="A26" s="70"/>
      <c r="B26" s="71" t="s">
        <v>278</v>
      </c>
      <c r="C26" s="423">
        <v>1111304.0900000001</v>
      </c>
      <c r="D26" s="423">
        <v>914441.11</v>
      </c>
      <c r="E26" s="422">
        <f t="shared" si="6"/>
        <v>2025745.2000000002</v>
      </c>
      <c r="F26" s="423">
        <v>1791118.09</v>
      </c>
      <c r="G26" s="423">
        <v>1798507.59</v>
      </c>
      <c r="H26" s="422">
        <f t="shared" si="7"/>
        <v>234627.1100000001</v>
      </c>
    </row>
    <row r="27" spans="1:8" s="69" customFormat="1">
      <c r="A27" s="70"/>
      <c r="B27" s="71" t="s">
        <v>279</v>
      </c>
      <c r="C27" s="423">
        <v>57207</v>
      </c>
      <c r="D27" s="423">
        <v>3665.54</v>
      </c>
      <c r="E27" s="422">
        <f t="shared" si="6"/>
        <v>60872.54</v>
      </c>
      <c r="F27" s="423">
        <v>50689.61</v>
      </c>
      <c r="G27" s="423">
        <v>50689.61</v>
      </c>
      <c r="H27" s="422">
        <f t="shared" si="7"/>
        <v>10182.93</v>
      </c>
    </row>
    <row r="28" spans="1:8" s="69" customFormat="1">
      <c r="A28" s="70"/>
      <c r="B28" s="71"/>
      <c r="C28" s="423"/>
      <c r="D28" s="423"/>
      <c r="E28" s="423"/>
      <c r="F28" s="423"/>
      <c r="G28" s="423"/>
      <c r="H28" s="423"/>
    </row>
    <row r="29" spans="1:8" s="72" customFormat="1">
      <c r="A29" s="892" t="s">
        <v>280</v>
      </c>
      <c r="B29" s="893"/>
      <c r="C29" s="424">
        <f>SUM(C30:C38)</f>
        <v>965132.02</v>
      </c>
      <c r="D29" s="424">
        <f>SUM(D30:D38)</f>
        <v>-351828.2</v>
      </c>
      <c r="E29" s="424">
        <f>+C29+D29</f>
        <v>613303.82000000007</v>
      </c>
      <c r="F29" s="424">
        <f>SUM(F30:F38)</f>
        <v>131695.04999999999</v>
      </c>
      <c r="G29" s="424">
        <f>SUM(G30:G38)</f>
        <v>131695.04999999999</v>
      </c>
      <c r="H29" s="424">
        <f>+E29-F29</f>
        <v>481608.77000000008</v>
      </c>
    </row>
    <row r="30" spans="1:8" s="69" customFormat="1">
      <c r="A30" s="70"/>
      <c r="B30" s="71" t="s">
        <v>281</v>
      </c>
      <c r="C30" s="423">
        <v>33418.78</v>
      </c>
      <c r="D30" s="423">
        <v>10802.86</v>
      </c>
      <c r="E30" s="423">
        <f t="shared" ref="E30:E38" si="8">+C30+D30</f>
        <v>44221.64</v>
      </c>
      <c r="F30" s="423">
        <v>20955.38</v>
      </c>
      <c r="G30" s="423">
        <v>20955.38</v>
      </c>
      <c r="H30" s="423">
        <f t="shared" ref="H30:H38" si="9">+E30-F30</f>
        <v>23266.26</v>
      </c>
    </row>
    <row r="31" spans="1:8" s="69" customFormat="1">
      <c r="A31" s="70"/>
      <c r="B31" s="71" t="s">
        <v>282</v>
      </c>
      <c r="C31" s="423">
        <v>641097.48</v>
      </c>
      <c r="D31" s="423">
        <v>-344243.26</v>
      </c>
      <c r="E31" s="423">
        <f t="shared" si="8"/>
        <v>296854.21999999997</v>
      </c>
      <c r="F31" s="423">
        <v>0</v>
      </c>
      <c r="G31" s="423">
        <v>0</v>
      </c>
      <c r="H31" s="423">
        <f t="shared" si="9"/>
        <v>296854.21999999997</v>
      </c>
    </row>
    <row r="32" spans="1:8" s="69" customFormat="1">
      <c r="A32" s="70"/>
      <c r="B32" s="71" t="s">
        <v>283</v>
      </c>
      <c r="C32" s="423">
        <v>0</v>
      </c>
      <c r="D32" s="423">
        <v>0</v>
      </c>
      <c r="E32" s="423">
        <f t="shared" si="8"/>
        <v>0</v>
      </c>
      <c r="F32" s="423">
        <v>0</v>
      </c>
      <c r="G32" s="423">
        <v>0</v>
      </c>
      <c r="H32" s="423">
        <f t="shared" si="9"/>
        <v>0</v>
      </c>
    </row>
    <row r="33" spans="1:8" s="69" customFormat="1">
      <c r="A33" s="70"/>
      <c r="B33" s="71" t="s">
        <v>284</v>
      </c>
      <c r="C33" s="423">
        <v>0</v>
      </c>
      <c r="D33" s="423">
        <v>0</v>
      </c>
      <c r="E33" s="423">
        <f t="shared" si="8"/>
        <v>0</v>
      </c>
      <c r="F33" s="423">
        <v>0</v>
      </c>
      <c r="G33" s="423">
        <v>0</v>
      </c>
      <c r="H33" s="423">
        <f t="shared" si="9"/>
        <v>0</v>
      </c>
    </row>
    <row r="34" spans="1:8" s="69" customFormat="1">
      <c r="A34" s="70"/>
      <c r="B34" s="71" t="s">
        <v>285</v>
      </c>
      <c r="C34" s="423">
        <v>0</v>
      </c>
      <c r="D34" s="423">
        <v>0</v>
      </c>
      <c r="E34" s="423">
        <f t="shared" si="8"/>
        <v>0</v>
      </c>
      <c r="F34" s="423">
        <v>0</v>
      </c>
      <c r="G34" s="423">
        <v>0</v>
      </c>
      <c r="H34" s="423">
        <f t="shared" si="9"/>
        <v>0</v>
      </c>
    </row>
    <row r="35" spans="1:8" s="69" customFormat="1">
      <c r="A35" s="70"/>
      <c r="B35" s="71" t="s">
        <v>286</v>
      </c>
      <c r="C35" s="423">
        <v>222521.01</v>
      </c>
      <c r="D35" s="423">
        <v>-57401.49</v>
      </c>
      <c r="E35" s="423">
        <f t="shared" si="8"/>
        <v>165119.52000000002</v>
      </c>
      <c r="F35" s="423">
        <v>0</v>
      </c>
      <c r="G35" s="423">
        <v>0</v>
      </c>
      <c r="H35" s="423">
        <f t="shared" si="9"/>
        <v>165119.52000000002</v>
      </c>
    </row>
    <row r="36" spans="1:8" s="69" customFormat="1">
      <c r="A36" s="70"/>
      <c r="B36" s="71" t="s">
        <v>287</v>
      </c>
      <c r="C36" s="423">
        <v>68094.75</v>
      </c>
      <c r="D36" s="423">
        <v>39013.69</v>
      </c>
      <c r="E36" s="423">
        <f t="shared" si="8"/>
        <v>107108.44</v>
      </c>
      <c r="F36" s="423">
        <v>110739.67</v>
      </c>
      <c r="G36" s="423">
        <v>110739.67</v>
      </c>
      <c r="H36" s="423">
        <f t="shared" si="9"/>
        <v>-3631.2299999999959</v>
      </c>
    </row>
    <row r="37" spans="1:8" s="69" customFormat="1">
      <c r="A37" s="70"/>
      <c r="B37" s="71" t="s">
        <v>288</v>
      </c>
      <c r="C37" s="423">
        <v>0</v>
      </c>
      <c r="D37" s="423">
        <v>0</v>
      </c>
      <c r="E37" s="423">
        <f t="shared" si="8"/>
        <v>0</v>
      </c>
      <c r="F37" s="423">
        <v>0</v>
      </c>
      <c r="G37" s="423">
        <v>0</v>
      </c>
      <c r="H37" s="423">
        <f t="shared" si="9"/>
        <v>0</v>
      </c>
    </row>
    <row r="38" spans="1:8" s="69" customFormat="1">
      <c r="A38" s="70"/>
      <c r="B38" s="71" t="s">
        <v>289</v>
      </c>
      <c r="C38" s="423">
        <v>0</v>
      </c>
      <c r="D38" s="423">
        <v>0</v>
      </c>
      <c r="E38" s="423">
        <f t="shared" si="8"/>
        <v>0</v>
      </c>
      <c r="F38" s="423">
        <v>0</v>
      </c>
      <c r="G38" s="423">
        <v>0</v>
      </c>
      <c r="H38" s="423">
        <f t="shared" si="9"/>
        <v>0</v>
      </c>
    </row>
    <row r="39" spans="1:8" s="69" customFormat="1">
      <c r="A39" s="70"/>
      <c r="B39" s="71"/>
      <c r="C39" s="423"/>
      <c r="D39" s="423"/>
      <c r="E39" s="423"/>
      <c r="F39" s="423"/>
      <c r="G39" s="423"/>
      <c r="H39" s="423"/>
    </row>
    <row r="40" spans="1:8" s="72" customFormat="1">
      <c r="A40" s="892" t="s">
        <v>290</v>
      </c>
      <c r="B40" s="893"/>
      <c r="C40" s="424">
        <f>SUM(C41:C44)</f>
        <v>0</v>
      </c>
      <c r="D40" s="424">
        <f>SUM(D41:D44)</f>
        <v>0</v>
      </c>
      <c r="E40" s="424">
        <f>+C40+D40</f>
        <v>0</v>
      </c>
      <c r="F40" s="424">
        <f t="shared" ref="F40:G40" si="10">SUM(F41:F44)</f>
        <v>0</v>
      </c>
      <c r="G40" s="424">
        <f t="shared" si="10"/>
        <v>0</v>
      </c>
      <c r="H40" s="424">
        <f>+E40-F40</f>
        <v>0</v>
      </c>
    </row>
    <row r="41" spans="1:8" s="69" customFormat="1">
      <c r="A41" s="70"/>
      <c r="B41" s="71" t="s">
        <v>291</v>
      </c>
      <c r="C41" s="423">
        <v>0</v>
      </c>
      <c r="D41" s="423">
        <v>0</v>
      </c>
      <c r="E41" s="423">
        <f t="shared" ref="E41:E45" si="11">+C41+D41</f>
        <v>0</v>
      </c>
      <c r="F41" s="423">
        <v>0</v>
      </c>
      <c r="G41" s="423">
        <v>0</v>
      </c>
      <c r="H41" s="423">
        <f t="shared" ref="H41:H45" si="12">+E41-F41</f>
        <v>0</v>
      </c>
    </row>
    <row r="42" spans="1:8" s="69" customFormat="1" ht="22.5">
      <c r="A42" s="70"/>
      <c r="B42" s="71" t="s">
        <v>292</v>
      </c>
      <c r="C42" s="423">
        <v>0</v>
      </c>
      <c r="D42" s="423">
        <v>0</v>
      </c>
      <c r="E42" s="423">
        <f t="shared" si="11"/>
        <v>0</v>
      </c>
      <c r="F42" s="423">
        <v>0</v>
      </c>
      <c r="G42" s="423">
        <v>0</v>
      </c>
      <c r="H42" s="423">
        <f t="shared" si="12"/>
        <v>0</v>
      </c>
    </row>
    <row r="43" spans="1:8" s="69" customFormat="1">
      <c r="A43" s="70"/>
      <c r="B43" s="71" t="s">
        <v>293</v>
      </c>
      <c r="C43" s="423">
        <v>0</v>
      </c>
      <c r="D43" s="423">
        <v>0</v>
      </c>
      <c r="E43" s="423">
        <f t="shared" si="11"/>
        <v>0</v>
      </c>
      <c r="F43" s="423">
        <v>0</v>
      </c>
      <c r="G43" s="423">
        <v>0</v>
      </c>
      <c r="H43" s="423">
        <f t="shared" si="12"/>
        <v>0</v>
      </c>
    </row>
    <row r="44" spans="1:8" s="69" customFormat="1">
      <c r="A44" s="70"/>
      <c r="B44" s="71" t="s">
        <v>294</v>
      </c>
      <c r="C44" s="423">
        <v>0</v>
      </c>
      <c r="D44" s="423">
        <v>0</v>
      </c>
      <c r="E44" s="423">
        <f t="shared" si="11"/>
        <v>0</v>
      </c>
      <c r="F44" s="423">
        <v>0</v>
      </c>
      <c r="G44" s="423">
        <v>0</v>
      </c>
      <c r="H44" s="423">
        <f t="shared" si="12"/>
        <v>0</v>
      </c>
    </row>
    <row r="45" spans="1:8" s="69" customFormat="1">
      <c r="A45" s="73"/>
      <c r="B45" s="74" t="s">
        <v>438</v>
      </c>
      <c r="C45" s="425"/>
      <c r="D45" s="425">
        <v>208176.11</v>
      </c>
      <c r="E45" s="423">
        <f t="shared" si="11"/>
        <v>208176.11</v>
      </c>
      <c r="F45" s="425">
        <v>208176.11</v>
      </c>
      <c r="G45" s="425">
        <v>208176.11</v>
      </c>
      <c r="H45" s="423">
        <f t="shared" si="12"/>
        <v>0</v>
      </c>
    </row>
    <row r="46" spans="1:8" s="72" customFormat="1" ht="24" customHeight="1">
      <c r="A46" s="75"/>
      <c r="B46" s="76" t="s">
        <v>208</v>
      </c>
      <c r="C46" s="426">
        <f>+C10+C20+C29+C40</f>
        <v>10428241</v>
      </c>
      <c r="D46" s="426">
        <f>+D10+D20+D29+D40+D45</f>
        <v>4657601.4200000009</v>
      </c>
      <c r="E46" s="427">
        <f>+E10+E20+E29+E40+E45</f>
        <v>15085842.420000002</v>
      </c>
      <c r="F46" s="426">
        <f>+F10+F20+F29+F40+F45</f>
        <v>10525526.23</v>
      </c>
      <c r="G46" s="426">
        <f>+G10+G20+G29+G40+G45</f>
        <v>10543489.73</v>
      </c>
      <c r="H46" s="427">
        <f>+H10+H20+H29+H40+H45</f>
        <v>4560316.1900000013</v>
      </c>
    </row>
    <row r="47" spans="1:8">
      <c r="B47" s="38" t="s">
        <v>994</v>
      </c>
    </row>
    <row r="48" spans="1:8">
      <c r="B48" s="842" t="s">
        <v>77</v>
      </c>
      <c r="C48" s="842"/>
      <c r="D48" s="842"/>
      <c r="E48" s="842"/>
      <c r="F48" s="842"/>
      <c r="G48" s="842"/>
      <c r="H48" s="842"/>
    </row>
    <row r="49" spans="2:20">
      <c r="B49" s="402"/>
      <c r="C49" s="402"/>
      <c r="D49" s="402"/>
      <c r="E49" s="402"/>
      <c r="F49" s="402"/>
      <c r="G49" s="402"/>
      <c r="H49" s="402"/>
    </row>
    <row r="50" spans="2:20">
      <c r="B50" s="402"/>
      <c r="C50" s="402"/>
      <c r="D50" s="402"/>
      <c r="E50" s="402"/>
      <c r="F50" s="402"/>
      <c r="G50" s="402"/>
      <c r="H50" s="402"/>
    </row>
    <row r="52" spans="2:20">
      <c r="B52" s="241" t="s">
        <v>923</v>
      </c>
      <c r="C52" s="241"/>
      <c r="D52" s="203"/>
      <c r="E52" s="99"/>
      <c r="F52" s="168"/>
      <c r="G52" s="168"/>
      <c r="H52" s="242"/>
      <c r="I52" s="224"/>
      <c r="J52" s="224"/>
      <c r="K52" s="224"/>
      <c r="L52" s="224"/>
      <c r="M52" s="224"/>
      <c r="N52" s="224"/>
      <c r="O52" s="224"/>
      <c r="P52" s="224"/>
      <c r="Q52" s="224"/>
      <c r="R52" s="224"/>
      <c r="S52" s="224"/>
      <c r="T52" s="224"/>
    </row>
    <row r="53" spans="2:20">
      <c r="B53" s="100" t="s">
        <v>925</v>
      </c>
      <c r="C53" s="100"/>
      <c r="D53" s="203"/>
      <c r="E53" s="203"/>
      <c r="F53" s="100"/>
      <c r="G53" s="100"/>
    </row>
    <row r="54" spans="2:20">
      <c r="B54" s="100"/>
      <c r="C54" s="100"/>
      <c r="D54" s="203"/>
      <c r="E54" s="203"/>
      <c r="F54" s="100"/>
      <c r="G54" s="100"/>
    </row>
    <row r="55" spans="2:20">
      <c r="B55" s="100"/>
      <c r="C55" s="100"/>
      <c r="D55" s="203"/>
      <c r="E55" s="203"/>
      <c r="F55" s="100"/>
      <c r="G55" s="100"/>
    </row>
    <row r="56" spans="2:20">
      <c r="B56" s="775"/>
      <c r="C56" s="775"/>
      <c r="D56" s="205"/>
      <c r="E56" s="205"/>
      <c r="F56" s="775"/>
      <c r="G56" s="775"/>
    </row>
    <row r="57" spans="2:20">
      <c r="B57" s="99" t="s">
        <v>924</v>
      </c>
      <c r="C57" s="168"/>
      <c r="D57" s="168"/>
      <c r="E57" s="242"/>
      <c r="F57" s="168"/>
      <c r="G57" s="168"/>
      <c r="H57" s="242"/>
      <c r="I57" s="224"/>
    </row>
    <row r="58" spans="2:20">
      <c r="B58" s="88" t="s">
        <v>1329</v>
      </c>
    </row>
    <row r="59" spans="2:20">
      <c r="B59" s="88"/>
    </row>
    <row r="60" spans="2:20">
      <c r="B60" s="88"/>
    </row>
    <row r="62" spans="2:20">
      <c r="B62" s="99" t="s">
        <v>927</v>
      </c>
    </row>
    <row r="63" spans="2:20">
      <c r="B63" s="88" t="s">
        <v>926</v>
      </c>
    </row>
  </sheetData>
  <mergeCells count="14">
    <mergeCell ref="B56:C56"/>
    <mergeCell ref="F56:G56"/>
    <mergeCell ref="B48:H48"/>
    <mergeCell ref="A10:B10"/>
    <mergeCell ref="A20:B20"/>
    <mergeCell ref="A29:B29"/>
    <mergeCell ref="A40:B40"/>
    <mergeCell ref="A6:B8"/>
    <mergeCell ref="C6:G6"/>
    <mergeCell ref="H6:H7"/>
    <mergeCell ref="A1:H1"/>
    <mergeCell ref="A2:H2"/>
    <mergeCell ref="A4:H4"/>
    <mergeCell ref="A3:H3"/>
  </mergeCells>
  <pageMargins left="0.31496062992125984" right="0" top="0.35433070866141736" bottom="0.15748031496062992" header="0.31496062992125984" footer="0.31496062992125984"/>
  <pageSetup scale="74" orientation="portrait" r:id="rId1"/>
  <ignoredErrors>
    <ignoredError sqref="E20:E21 E29 E40:E44 E25 E32:E34 E37:E38" formula="1"/>
  </ignoredError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46"/>
  <sheetViews>
    <sheetView workbookViewId="0">
      <selection activeCell="A42" sqref="A42"/>
    </sheetView>
  </sheetViews>
  <sheetFormatPr baseColWidth="10" defaultRowHeight="14.25"/>
  <cols>
    <col min="1" max="1" width="18.5703125" style="87" customWidth="1"/>
    <col min="2" max="2" width="18" style="87" customWidth="1"/>
    <col min="3" max="3" width="11.42578125" style="87"/>
    <col min="4" max="4" width="9.5703125" style="87" customWidth="1"/>
    <col min="5" max="5" width="11.42578125" style="87"/>
    <col min="6" max="6" width="8.140625" style="87" customWidth="1"/>
    <col min="7" max="7" width="13.42578125" style="87" customWidth="1"/>
    <col min="8" max="8" width="8.7109375" style="87" customWidth="1"/>
    <col min="9" max="16384" width="11.42578125" style="87"/>
  </cols>
  <sheetData>
    <row r="1" spans="1:8" ht="20.25" customHeight="1">
      <c r="A1" s="852" t="s">
        <v>427</v>
      </c>
      <c r="B1" s="853"/>
      <c r="C1" s="853"/>
      <c r="D1" s="853"/>
      <c r="E1" s="853"/>
      <c r="F1" s="853"/>
      <c r="G1" s="853"/>
      <c r="H1" s="858"/>
    </row>
    <row r="2" spans="1:8" ht="15.75">
      <c r="A2" s="854" t="s">
        <v>166</v>
      </c>
      <c r="B2" s="855"/>
      <c r="C2" s="855"/>
      <c r="D2" s="855"/>
      <c r="E2" s="855"/>
      <c r="F2" s="855"/>
      <c r="G2" s="855"/>
      <c r="H2" s="859"/>
    </row>
    <row r="3" spans="1:8" ht="15.75">
      <c r="A3" s="856" t="s">
        <v>1276</v>
      </c>
      <c r="B3" s="857"/>
      <c r="C3" s="857"/>
      <c r="D3" s="857"/>
      <c r="E3" s="857"/>
      <c r="F3" s="857"/>
      <c r="G3" s="857"/>
      <c r="H3" s="860"/>
    </row>
    <row r="4" spans="1:8" ht="6" customHeight="1">
      <c r="A4" s="86"/>
      <c r="B4" s="86"/>
      <c r="C4" s="86"/>
      <c r="D4" s="86"/>
      <c r="E4" s="86"/>
      <c r="F4" s="86"/>
      <c r="G4" s="86"/>
      <c r="H4" s="86"/>
    </row>
    <row r="5" spans="1:8">
      <c r="A5" s="910" t="s">
        <v>295</v>
      </c>
      <c r="B5" s="910"/>
      <c r="C5" s="910" t="s">
        <v>296</v>
      </c>
      <c r="D5" s="910"/>
      <c r="E5" s="910" t="s">
        <v>297</v>
      </c>
      <c r="F5" s="910"/>
      <c r="G5" s="910" t="s">
        <v>298</v>
      </c>
      <c r="H5" s="910"/>
    </row>
    <row r="6" spans="1:8">
      <c r="A6" s="910"/>
      <c r="B6" s="910"/>
      <c r="C6" s="910" t="s">
        <v>299</v>
      </c>
      <c r="D6" s="910"/>
      <c r="E6" s="910" t="s">
        <v>300</v>
      </c>
      <c r="F6" s="910"/>
      <c r="G6" s="910" t="s">
        <v>301</v>
      </c>
      <c r="H6" s="910"/>
    </row>
    <row r="7" spans="1:8">
      <c r="A7" s="907" t="s">
        <v>302</v>
      </c>
      <c r="B7" s="908"/>
      <c r="C7" s="908"/>
      <c r="D7" s="908"/>
      <c r="E7" s="908"/>
      <c r="F7" s="908"/>
      <c r="G7" s="908"/>
      <c r="H7" s="909"/>
    </row>
    <row r="8" spans="1:8">
      <c r="A8" s="895"/>
      <c r="B8" s="895"/>
      <c r="C8" s="895"/>
      <c r="D8" s="895"/>
      <c r="E8" s="895"/>
      <c r="F8" s="895"/>
      <c r="G8" s="905">
        <f>+C8-E8</f>
        <v>0</v>
      </c>
      <c r="H8" s="906"/>
    </row>
    <row r="9" spans="1:8">
      <c r="A9" s="895"/>
      <c r="B9" s="895"/>
      <c r="C9" s="896"/>
      <c r="D9" s="896"/>
      <c r="E9" s="896"/>
      <c r="F9" s="896"/>
      <c r="G9" s="905">
        <f t="shared" ref="G9:G17" si="0">+C9-E9</f>
        <v>0</v>
      </c>
      <c r="H9" s="906"/>
    </row>
    <row r="10" spans="1:8">
      <c r="A10" s="895"/>
      <c r="B10" s="895"/>
      <c r="C10" s="896"/>
      <c r="D10" s="896"/>
      <c r="E10" s="896"/>
      <c r="F10" s="896"/>
      <c r="G10" s="905">
        <f t="shared" si="0"/>
        <v>0</v>
      </c>
      <c r="H10" s="906"/>
    </row>
    <row r="11" spans="1:8">
      <c r="A11" s="895"/>
      <c r="B11" s="895"/>
      <c r="C11" s="896"/>
      <c r="D11" s="896"/>
      <c r="E11" s="896"/>
      <c r="F11" s="896"/>
      <c r="G11" s="905">
        <f t="shared" si="0"/>
        <v>0</v>
      </c>
      <c r="H11" s="906"/>
    </row>
    <row r="12" spans="1:8">
      <c r="A12" s="895"/>
      <c r="B12" s="895"/>
      <c r="C12" s="896"/>
      <c r="D12" s="896"/>
      <c r="E12" s="896"/>
      <c r="F12" s="896"/>
      <c r="G12" s="905">
        <f t="shared" si="0"/>
        <v>0</v>
      </c>
      <c r="H12" s="906"/>
    </row>
    <row r="13" spans="1:8">
      <c r="A13" s="895"/>
      <c r="B13" s="895"/>
      <c r="C13" s="896"/>
      <c r="D13" s="896"/>
      <c r="E13" s="896"/>
      <c r="F13" s="896"/>
      <c r="G13" s="905">
        <f t="shared" si="0"/>
        <v>0</v>
      </c>
      <c r="H13" s="906"/>
    </row>
    <row r="14" spans="1:8">
      <c r="A14" s="895"/>
      <c r="B14" s="895"/>
      <c r="C14" s="896"/>
      <c r="D14" s="896"/>
      <c r="E14" s="896"/>
      <c r="F14" s="896"/>
      <c r="G14" s="905">
        <f t="shared" si="0"/>
        <v>0</v>
      </c>
      <c r="H14" s="906"/>
    </row>
    <row r="15" spans="1:8">
      <c r="A15" s="895"/>
      <c r="B15" s="895"/>
      <c r="C15" s="896"/>
      <c r="D15" s="896"/>
      <c r="E15" s="896"/>
      <c r="F15" s="896"/>
      <c r="G15" s="905">
        <f t="shared" si="0"/>
        <v>0</v>
      </c>
      <c r="H15" s="906"/>
    </row>
    <row r="16" spans="1:8">
      <c r="A16" s="895"/>
      <c r="B16" s="895"/>
      <c r="C16" s="896"/>
      <c r="D16" s="896"/>
      <c r="E16" s="896"/>
      <c r="F16" s="896"/>
      <c r="G16" s="905">
        <f t="shared" si="0"/>
        <v>0</v>
      </c>
      <c r="H16" s="906"/>
    </row>
    <row r="17" spans="1:8">
      <c r="A17" s="895" t="s">
        <v>303</v>
      </c>
      <c r="B17" s="895"/>
      <c r="C17" s="896">
        <f>SUM(C8:D16)</f>
        <v>0</v>
      </c>
      <c r="D17" s="896"/>
      <c r="E17" s="896">
        <f>SUM(E8:F16)</f>
        <v>0</v>
      </c>
      <c r="F17" s="896"/>
      <c r="G17" s="905">
        <f t="shared" si="0"/>
        <v>0</v>
      </c>
      <c r="H17" s="906"/>
    </row>
    <row r="18" spans="1:8">
      <c r="A18" s="895"/>
      <c r="B18" s="895"/>
      <c r="C18" s="895"/>
      <c r="D18" s="895"/>
      <c r="E18" s="895"/>
      <c r="F18" s="895"/>
      <c r="G18" s="895"/>
      <c r="H18" s="895"/>
    </row>
    <row r="19" spans="1:8">
      <c r="A19" s="907" t="s">
        <v>304</v>
      </c>
      <c r="B19" s="908"/>
      <c r="C19" s="908"/>
      <c r="D19" s="908"/>
      <c r="E19" s="908"/>
      <c r="F19" s="908"/>
      <c r="G19" s="908"/>
      <c r="H19" s="909"/>
    </row>
    <row r="20" spans="1:8">
      <c r="A20" s="895"/>
      <c r="B20" s="895"/>
      <c r="C20" s="895"/>
      <c r="D20" s="895"/>
      <c r="E20" s="895"/>
      <c r="F20" s="895"/>
      <c r="G20" s="895"/>
      <c r="H20" s="895"/>
    </row>
    <row r="21" spans="1:8">
      <c r="A21" s="895"/>
      <c r="B21" s="895"/>
      <c r="C21" s="896"/>
      <c r="D21" s="896"/>
      <c r="E21" s="896"/>
      <c r="F21" s="896"/>
      <c r="G21" s="905">
        <f>+C21-E21</f>
        <v>0</v>
      </c>
      <c r="H21" s="906"/>
    </row>
    <row r="22" spans="1:8">
      <c r="A22" s="895"/>
      <c r="B22" s="895"/>
      <c r="C22" s="896"/>
      <c r="D22" s="896"/>
      <c r="E22" s="896"/>
      <c r="F22" s="896"/>
      <c r="G22" s="905">
        <f>+C22-E22</f>
        <v>0</v>
      </c>
      <c r="H22" s="906"/>
    </row>
    <row r="23" spans="1:8">
      <c r="A23" s="895"/>
      <c r="B23" s="895"/>
      <c r="C23" s="896"/>
      <c r="D23" s="896"/>
      <c r="E23" s="896"/>
      <c r="F23" s="896"/>
      <c r="G23" s="905">
        <f t="shared" ref="G23:G28" si="1">+C23-E23</f>
        <v>0</v>
      </c>
      <c r="H23" s="906"/>
    </row>
    <row r="24" spans="1:8">
      <c r="A24" s="895"/>
      <c r="B24" s="895"/>
      <c r="C24" s="896"/>
      <c r="D24" s="896"/>
      <c r="E24" s="896"/>
      <c r="F24" s="896"/>
      <c r="G24" s="905">
        <f t="shared" si="1"/>
        <v>0</v>
      </c>
      <c r="H24" s="906"/>
    </row>
    <row r="25" spans="1:8">
      <c r="A25" s="895"/>
      <c r="B25" s="895"/>
      <c r="C25" s="896"/>
      <c r="D25" s="896"/>
      <c r="E25" s="896"/>
      <c r="F25" s="896"/>
      <c r="G25" s="905">
        <f t="shared" si="1"/>
        <v>0</v>
      </c>
      <c r="H25" s="906"/>
    </row>
    <row r="26" spans="1:8">
      <c r="A26" s="895"/>
      <c r="B26" s="895"/>
      <c r="C26" s="896"/>
      <c r="D26" s="896"/>
      <c r="E26" s="896"/>
      <c r="F26" s="896"/>
      <c r="G26" s="905">
        <f t="shared" si="1"/>
        <v>0</v>
      </c>
      <c r="H26" s="906"/>
    </row>
    <row r="27" spans="1:8">
      <c r="A27" s="895"/>
      <c r="B27" s="895"/>
      <c r="C27" s="896"/>
      <c r="D27" s="896"/>
      <c r="E27" s="896"/>
      <c r="F27" s="896"/>
      <c r="G27" s="905">
        <f t="shared" si="1"/>
        <v>0</v>
      </c>
      <c r="H27" s="906"/>
    </row>
    <row r="28" spans="1:8">
      <c r="A28" s="895"/>
      <c r="B28" s="895"/>
      <c r="C28" s="896"/>
      <c r="D28" s="896"/>
      <c r="E28" s="896"/>
      <c r="F28" s="896"/>
      <c r="G28" s="905">
        <f t="shared" si="1"/>
        <v>0</v>
      </c>
      <c r="H28" s="906"/>
    </row>
    <row r="29" spans="1:8">
      <c r="A29" s="895" t="s">
        <v>305</v>
      </c>
      <c r="B29" s="895"/>
      <c r="C29" s="896">
        <f>SUM(C20:D28)</f>
        <v>0</v>
      </c>
      <c r="D29" s="896"/>
      <c r="E29" s="896">
        <f>SUM(E20:F28)</f>
        <v>0</v>
      </c>
      <c r="F29" s="896"/>
      <c r="G29" s="897">
        <f>+C29-E29</f>
        <v>0</v>
      </c>
      <c r="H29" s="897"/>
    </row>
    <row r="30" spans="1:8">
      <c r="A30" s="895"/>
      <c r="B30" s="895"/>
      <c r="C30" s="896"/>
      <c r="D30" s="896"/>
      <c r="E30" s="896"/>
      <c r="F30" s="896"/>
      <c r="G30" s="897"/>
      <c r="H30" s="897"/>
    </row>
    <row r="31" spans="1:8">
      <c r="A31" s="898" t="s">
        <v>130</v>
      </c>
      <c r="B31" s="899"/>
      <c r="C31" s="900">
        <f>+C17+C29</f>
        <v>0</v>
      </c>
      <c r="D31" s="901"/>
      <c r="E31" s="900">
        <f>+E17+E29</f>
        <v>0</v>
      </c>
      <c r="F31" s="901"/>
      <c r="G31" s="902">
        <f>+G17+G29</f>
        <v>0</v>
      </c>
      <c r="H31" s="903"/>
    </row>
    <row r="32" spans="1:8">
      <c r="A32" s="86"/>
      <c r="B32" s="86"/>
      <c r="C32" s="86"/>
      <c r="D32" s="86"/>
      <c r="E32" s="86"/>
      <c r="F32" s="86"/>
      <c r="G32" s="86"/>
      <c r="H32" s="86"/>
    </row>
    <row r="33" spans="1:8">
      <c r="A33" s="556" t="s">
        <v>994</v>
      </c>
    </row>
    <row r="34" spans="1:8" ht="26.25" customHeight="1">
      <c r="A34" s="851" t="s">
        <v>77</v>
      </c>
      <c r="B34" s="851"/>
      <c r="C34" s="851"/>
      <c r="D34" s="851"/>
      <c r="E34" s="851"/>
      <c r="F34" s="851"/>
      <c r="G34" s="851"/>
      <c r="H34" s="851"/>
    </row>
    <row r="37" spans="1:8">
      <c r="A37" s="904" t="s">
        <v>918</v>
      </c>
      <c r="B37" s="904"/>
      <c r="C37" s="411" t="s">
        <v>919</v>
      </c>
      <c r="D37" s="411"/>
      <c r="E37" s="411"/>
      <c r="F37" s="411"/>
    </row>
    <row r="38" spans="1:8" ht="15">
      <c r="A38" s="100" t="s">
        <v>916</v>
      </c>
      <c r="E38" s="100"/>
      <c r="F38" s="100"/>
      <c r="G38" s="17"/>
      <c r="H38" s="46"/>
    </row>
    <row r="41" spans="1:8">
      <c r="A41" s="894" t="s">
        <v>920</v>
      </c>
      <c r="B41" s="894"/>
      <c r="C41" s="87" t="s">
        <v>921</v>
      </c>
    </row>
    <row r="42" spans="1:8">
      <c r="A42" s="88" t="s">
        <v>1323</v>
      </c>
      <c r="B42" s="88"/>
      <c r="C42" s="88"/>
      <c r="D42" s="88"/>
      <c r="E42" s="88"/>
      <c r="F42" s="88"/>
    </row>
    <row r="45" spans="1:8">
      <c r="A45" s="87" t="s">
        <v>922</v>
      </c>
    </row>
    <row r="46" spans="1:8">
      <c r="A46" s="88" t="s">
        <v>917</v>
      </c>
    </row>
  </sheetData>
  <mergeCells count="108">
    <mergeCell ref="A1:H1"/>
    <mergeCell ref="A3:H3"/>
    <mergeCell ref="A5:B5"/>
    <mergeCell ref="C5:D5"/>
    <mergeCell ref="E5:F5"/>
    <mergeCell ref="G5:H5"/>
    <mergeCell ref="A9:B9"/>
    <mergeCell ref="C9:D9"/>
    <mergeCell ref="E9:F9"/>
    <mergeCell ref="G9:H9"/>
    <mergeCell ref="A6:B6"/>
    <mergeCell ref="C6:D6"/>
    <mergeCell ref="E6:F6"/>
    <mergeCell ref="G6:H6"/>
    <mergeCell ref="A7:H7"/>
    <mergeCell ref="A8:B8"/>
    <mergeCell ref="C8:D8"/>
    <mergeCell ref="E8:F8"/>
    <mergeCell ref="G8:H8"/>
    <mergeCell ref="A2:H2"/>
    <mergeCell ref="A13:B13"/>
    <mergeCell ref="C13:D13"/>
    <mergeCell ref="E13:F13"/>
    <mergeCell ref="G13:H13"/>
    <mergeCell ref="A10:B10"/>
    <mergeCell ref="C10:D10"/>
    <mergeCell ref="E10:F10"/>
    <mergeCell ref="G10:H10"/>
    <mergeCell ref="A14:B14"/>
    <mergeCell ref="C14:D14"/>
    <mergeCell ref="E14:F14"/>
    <mergeCell ref="G14:H14"/>
    <mergeCell ref="A11:B11"/>
    <mergeCell ref="C11:D11"/>
    <mergeCell ref="E11:F11"/>
    <mergeCell ref="G11:H11"/>
    <mergeCell ref="A12:B12"/>
    <mergeCell ref="C12:D12"/>
    <mergeCell ref="E12:F12"/>
    <mergeCell ref="G12:H12"/>
    <mergeCell ref="A17:B17"/>
    <mergeCell ref="C17:D17"/>
    <mergeCell ref="E17:F17"/>
    <mergeCell ref="G17:H17"/>
    <mergeCell ref="A18:B18"/>
    <mergeCell ref="C18:D18"/>
    <mergeCell ref="E18:F18"/>
    <mergeCell ref="G18:H18"/>
    <mergeCell ref="A15:B15"/>
    <mergeCell ref="C15:D15"/>
    <mergeCell ref="E15:F15"/>
    <mergeCell ref="G15:H15"/>
    <mergeCell ref="A16:B16"/>
    <mergeCell ref="C16:D16"/>
    <mergeCell ref="E16:F16"/>
    <mergeCell ref="G16:H16"/>
    <mergeCell ref="A19:H19"/>
    <mergeCell ref="A20:B20"/>
    <mergeCell ref="C20:D20"/>
    <mergeCell ref="E20:F20"/>
    <mergeCell ref="G20:H20"/>
    <mergeCell ref="A21:B21"/>
    <mergeCell ref="C21:D21"/>
    <mergeCell ref="E21:F21"/>
    <mergeCell ref="G21:H21"/>
    <mergeCell ref="A24:B24"/>
    <mergeCell ref="C24:D24"/>
    <mergeCell ref="E24:F24"/>
    <mergeCell ref="G24:H24"/>
    <mergeCell ref="A25:B25"/>
    <mergeCell ref="C25:D25"/>
    <mergeCell ref="E25:F25"/>
    <mergeCell ref="G25:H25"/>
    <mergeCell ref="A22:B22"/>
    <mergeCell ref="C22:D22"/>
    <mergeCell ref="E22:F22"/>
    <mergeCell ref="G22:H22"/>
    <mergeCell ref="A23:B23"/>
    <mergeCell ref="C23:D23"/>
    <mergeCell ref="E23:F23"/>
    <mergeCell ref="G23:H23"/>
    <mergeCell ref="A28:B28"/>
    <mergeCell ref="C28:D28"/>
    <mergeCell ref="E28:F28"/>
    <mergeCell ref="G28:H28"/>
    <mergeCell ref="A29:B29"/>
    <mergeCell ref="C29:D29"/>
    <mergeCell ref="E29:F29"/>
    <mergeCell ref="G29:H29"/>
    <mergeCell ref="A26:B26"/>
    <mergeCell ref="C26:D26"/>
    <mergeCell ref="E26:F26"/>
    <mergeCell ref="G26:H26"/>
    <mergeCell ref="A27:B27"/>
    <mergeCell ref="C27:D27"/>
    <mergeCell ref="E27:F27"/>
    <mergeCell ref="G27:H27"/>
    <mergeCell ref="A41:B41"/>
    <mergeCell ref="A30:B30"/>
    <mergeCell ref="C30:D30"/>
    <mergeCell ref="E30:F30"/>
    <mergeCell ref="G30:H30"/>
    <mergeCell ref="A31:B31"/>
    <mergeCell ref="C31:D31"/>
    <mergeCell ref="E31:F31"/>
    <mergeCell ref="G31:H31"/>
    <mergeCell ref="A34:H34"/>
    <mergeCell ref="A37:B37"/>
  </mergeCells>
  <pageMargins left="0.31496062992125984" right="0.31496062992125984" top="0.19685039370078741" bottom="0.15748031496062992" header="0.31496062992125984" footer="0.31496062992125984"/>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K66"/>
  <sheetViews>
    <sheetView topLeftCell="A37" workbookViewId="0">
      <selection activeCell="D65" sqref="D65"/>
    </sheetView>
  </sheetViews>
  <sheetFormatPr baseColWidth="10" defaultRowHeight="12"/>
  <cols>
    <col min="1" max="1" width="4.28515625" style="89" customWidth="1"/>
    <col min="2" max="2" width="24.28515625" style="89" customWidth="1"/>
    <col min="3" max="3" width="23.7109375" style="89" customWidth="1"/>
    <col min="4" max="4" width="22.140625" style="89" customWidth="1"/>
    <col min="5" max="5" width="22.28515625" style="89" customWidth="1"/>
    <col min="6" max="6" width="7.7109375" style="89" customWidth="1"/>
    <col min="7" max="7" width="27.140625" style="182" customWidth="1"/>
    <col min="8" max="8" width="33.85546875" style="182" customWidth="1"/>
    <col min="9" max="9" width="22.28515625" style="89" customWidth="1"/>
    <col min="10" max="10" width="20.5703125" style="89" customWidth="1"/>
    <col min="11" max="11" width="4.28515625" style="89" customWidth="1"/>
    <col min="12" max="16384" width="11.42578125" style="89"/>
  </cols>
  <sheetData>
    <row r="1" spans="1:11" s="104" customFormat="1" ht="24.75" customHeight="1">
      <c r="A1" s="477"/>
      <c r="B1" s="498"/>
      <c r="C1" s="773" t="s">
        <v>427</v>
      </c>
      <c r="D1" s="773"/>
      <c r="E1" s="773"/>
      <c r="F1" s="773"/>
      <c r="G1" s="773"/>
      <c r="H1" s="773"/>
      <c r="I1" s="773"/>
      <c r="J1" s="498"/>
      <c r="K1" s="498"/>
    </row>
    <row r="2" spans="1:11" ht="15.75">
      <c r="A2" s="499"/>
      <c r="B2" s="476"/>
      <c r="C2" s="773" t="s">
        <v>79</v>
      </c>
      <c r="D2" s="773"/>
      <c r="E2" s="773"/>
      <c r="F2" s="773"/>
      <c r="G2" s="773"/>
      <c r="H2" s="773"/>
      <c r="I2" s="773"/>
      <c r="J2" s="476"/>
      <c r="K2" s="476"/>
    </row>
    <row r="3" spans="1:11" ht="15.75">
      <c r="A3" s="499"/>
      <c r="B3" s="476"/>
      <c r="C3" s="773" t="s">
        <v>1269</v>
      </c>
      <c r="D3" s="773"/>
      <c r="E3" s="773"/>
      <c r="F3" s="773"/>
      <c r="G3" s="773"/>
      <c r="H3" s="773"/>
      <c r="I3" s="773"/>
      <c r="J3" s="476"/>
      <c r="K3" s="476"/>
    </row>
    <row r="4" spans="1:11" ht="6" customHeight="1">
      <c r="A4" s="475"/>
      <c r="B4" s="475"/>
      <c r="C4" s="500"/>
      <c r="D4" s="500"/>
      <c r="E4" s="500"/>
      <c r="F4" s="500"/>
      <c r="G4" s="500"/>
      <c r="H4" s="500"/>
      <c r="I4" s="477"/>
      <c r="J4" s="477"/>
      <c r="K4" s="477"/>
    </row>
    <row r="5" spans="1:11" s="104" customFormat="1" ht="3" customHeight="1">
      <c r="A5" s="234"/>
      <c r="B5" s="145"/>
      <c r="C5" s="145"/>
      <c r="D5" s="145"/>
      <c r="E5" s="145"/>
      <c r="F5" s="146"/>
      <c r="G5" s="141"/>
      <c r="H5" s="141"/>
    </row>
    <row r="6" spans="1:11" s="104" customFormat="1" ht="3" customHeight="1">
      <c r="A6" s="147"/>
      <c r="B6" s="147"/>
      <c r="C6" s="147"/>
      <c r="D6" s="148"/>
      <c r="E6" s="148"/>
      <c r="F6" s="149"/>
      <c r="G6" s="141"/>
      <c r="H6" s="141"/>
    </row>
    <row r="7" spans="1:11" s="259" customFormat="1" ht="20.100000000000001" customHeight="1">
      <c r="A7" s="258"/>
      <c r="B7" s="770" t="s">
        <v>75</v>
      </c>
      <c r="C7" s="770"/>
      <c r="D7" s="589" t="s">
        <v>1267</v>
      </c>
      <c r="E7" s="589" t="s">
        <v>1268</v>
      </c>
      <c r="F7" s="235"/>
      <c r="G7" s="770" t="s">
        <v>75</v>
      </c>
      <c r="H7" s="770"/>
      <c r="I7" s="589" t="s">
        <v>1267</v>
      </c>
      <c r="J7" s="589" t="s">
        <v>1268</v>
      </c>
      <c r="K7" s="153"/>
    </row>
    <row r="8" spans="1:11" s="104" customFormat="1" ht="3" customHeight="1">
      <c r="A8" s="154"/>
      <c r="B8" s="155"/>
      <c r="C8" s="155"/>
      <c r="D8" s="156"/>
      <c r="E8" s="156"/>
      <c r="F8" s="141"/>
      <c r="G8" s="141"/>
      <c r="H8" s="141"/>
      <c r="K8" s="113"/>
    </row>
    <row r="9" spans="1:11" s="182" customFormat="1">
      <c r="A9" s="260"/>
      <c r="B9" s="772" t="s">
        <v>80</v>
      </c>
      <c r="C9" s="772"/>
      <c r="D9" s="291">
        <f>D10+D20</f>
        <v>10782294.649999999</v>
      </c>
      <c r="E9" s="291">
        <f>E10+E20</f>
        <v>10166418.450000001</v>
      </c>
      <c r="F9" s="105"/>
      <c r="G9" s="772" t="s">
        <v>81</v>
      </c>
      <c r="H9" s="772"/>
      <c r="I9" s="291">
        <f>I10+I15+I46</f>
        <v>8170049</v>
      </c>
      <c r="J9" s="291">
        <f>J10+J15+J46</f>
        <v>6423523.71</v>
      </c>
      <c r="K9" s="261"/>
    </row>
    <row r="10" spans="1:11">
      <c r="A10" s="160"/>
      <c r="B10" s="763" t="s">
        <v>974</v>
      </c>
      <c r="C10" s="763"/>
      <c r="D10" s="291">
        <f>D11+D12+D13+D14+D15+D16+D17+D18</f>
        <v>1235740.21</v>
      </c>
      <c r="E10" s="291">
        <f>E11+E12+E13+E14+E15+E16+E17+E18</f>
        <v>1550898.2100000002</v>
      </c>
      <c r="F10" s="105"/>
      <c r="G10" s="772" t="s">
        <v>977</v>
      </c>
      <c r="H10" s="772"/>
      <c r="I10" s="291">
        <f>SUM(I11:I13)</f>
        <v>6217984.0700000003</v>
      </c>
      <c r="J10" s="291">
        <f>SUM(J11:J13)</f>
        <v>5540097.4699999997</v>
      </c>
      <c r="K10" s="181"/>
    </row>
    <row r="11" spans="1:11">
      <c r="A11" s="159"/>
      <c r="B11" s="771" t="s">
        <v>82</v>
      </c>
      <c r="C11" s="771"/>
      <c r="D11" s="292">
        <v>622326.18999999994</v>
      </c>
      <c r="E11" s="292">
        <v>342197.04</v>
      </c>
      <c r="F11" s="105"/>
      <c r="G11" s="771" t="s">
        <v>83</v>
      </c>
      <c r="H11" s="771"/>
      <c r="I11" s="292">
        <v>3198014.13</v>
      </c>
      <c r="J11" s="292">
        <v>3859541.56</v>
      </c>
      <c r="K11" s="181"/>
    </row>
    <row r="12" spans="1:11">
      <c r="A12" s="159"/>
      <c r="B12" s="771" t="s">
        <v>84</v>
      </c>
      <c r="C12" s="771"/>
      <c r="D12" s="292">
        <v>0</v>
      </c>
      <c r="E12" s="292">
        <v>0</v>
      </c>
      <c r="F12" s="105"/>
      <c r="G12" s="771" t="s">
        <v>85</v>
      </c>
      <c r="H12" s="771"/>
      <c r="I12" s="292">
        <v>1031270.34</v>
      </c>
      <c r="J12" s="292">
        <v>671796.73</v>
      </c>
      <c r="K12" s="181"/>
    </row>
    <row r="13" spans="1:11" ht="12" customHeight="1">
      <c r="A13" s="159"/>
      <c r="B13" s="771" t="s">
        <v>86</v>
      </c>
      <c r="C13" s="771"/>
      <c r="D13" s="292">
        <v>0</v>
      </c>
      <c r="E13" s="292">
        <v>0</v>
      </c>
      <c r="F13" s="105"/>
      <c r="G13" s="771" t="s">
        <v>87</v>
      </c>
      <c r="H13" s="771"/>
      <c r="I13" s="292">
        <v>1988699.6</v>
      </c>
      <c r="J13" s="292">
        <v>1008759.18</v>
      </c>
      <c r="K13" s="181"/>
    </row>
    <row r="14" spans="1:11">
      <c r="A14" s="159"/>
      <c r="B14" s="771" t="s">
        <v>88</v>
      </c>
      <c r="C14" s="771"/>
      <c r="D14" s="292">
        <v>308489.48</v>
      </c>
      <c r="E14" s="292">
        <v>639298.74</v>
      </c>
      <c r="F14" s="105"/>
      <c r="G14" s="118"/>
      <c r="H14" s="116"/>
      <c r="I14" s="293"/>
      <c r="J14" s="293"/>
      <c r="K14" s="181"/>
    </row>
    <row r="15" spans="1:11">
      <c r="A15" s="159"/>
      <c r="B15" s="771" t="s">
        <v>89</v>
      </c>
      <c r="C15" s="771"/>
      <c r="D15" s="292">
        <v>26333.13</v>
      </c>
      <c r="E15" s="292">
        <v>15841.91</v>
      </c>
      <c r="F15" s="105"/>
      <c r="G15" s="772" t="s">
        <v>170</v>
      </c>
      <c r="H15" s="772"/>
      <c r="I15" s="291">
        <f>SUM(I16:I24)</f>
        <v>1952064.93</v>
      </c>
      <c r="J15" s="291">
        <f>SUM(J16:J24)</f>
        <v>883426.24</v>
      </c>
      <c r="K15" s="181"/>
    </row>
    <row r="16" spans="1:11">
      <c r="A16" s="159"/>
      <c r="B16" s="771" t="s">
        <v>90</v>
      </c>
      <c r="C16" s="771"/>
      <c r="D16" s="292">
        <v>272556.62</v>
      </c>
      <c r="E16" s="292">
        <v>526558.71999999997</v>
      </c>
      <c r="F16" s="105"/>
      <c r="G16" s="771" t="s">
        <v>91</v>
      </c>
      <c r="H16" s="771"/>
      <c r="I16" s="292"/>
      <c r="J16" s="292"/>
      <c r="K16" s="181"/>
    </row>
    <row r="17" spans="1:11">
      <c r="A17" s="159"/>
      <c r="B17" s="771" t="s">
        <v>92</v>
      </c>
      <c r="C17" s="771"/>
      <c r="D17" s="292">
        <v>0</v>
      </c>
      <c r="E17" s="292">
        <v>0</v>
      </c>
      <c r="F17" s="105"/>
      <c r="G17" s="771" t="s">
        <v>93</v>
      </c>
      <c r="H17" s="771"/>
      <c r="I17" s="292"/>
      <c r="J17" s="292"/>
      <c r="K17" s="181"/>
    </row>
    <row r="18" spans="1:11" ht="52.5" customHeight="1">
      <c r="A18" s="159"/>
      <c r="B18" s="774" t="s">
        <v>94</v>
      </c>
      <c r="C18" s="774"/>
      <c r="D18" s="443">
        <v>6034.79</v>
      </c>
      <c r="E18" s="292">
        <v>27001.8</v>
      </c>
      <c r="F18" s="105"/>
      <c r="G18" s="771" t="s">
        <v>95</v>
      </c>
      <c r="H18" s="771"/>
      <c r="I18" s="292">
        <v>0</v>
      </c>
      <c r="J18" s="292">
        <v>2897.21</v>
      </c>
      <c r="K18" s="181"/>
    </row>
    <row r="19" spans="1:11">
      <c r="A19" s="160"/>
      <c r="B19" s="118"/>
      <c r="C19" s="116"/>
      <c r="D19" s="293"/>
      <c r="E19" s="293"/>
      <c r="F19" s="105"/>
      <c r="G19" s="771" t="s">
        <v>96</v>
      </c>
      <c r="H19" s="771"/>
      <c r="I19" s="292">
        <v>1829643.43</v>
      </c>
      <c r="J19" s="292">
        <v>855062.64</v>
      </c>
      <c r="K19" s="181"/>
    </row>
    <row r="20" spans="1:11" ht="29.25" customHeight="1">
      <c r="A20" s="160"/>
      <c r="B20" s="763" t="s">
        <v>975</v>
      </c>
      <c r="C20" s="763"/>
      <c r="D20" s="291">
        <f>D21+D22</f>
        <v>9546554.4399999995</v>
      </c>
      <c r="E20" s="291">
        <f>E21+E22</f>
        <v>8615520.2400000002</v>
      </c>
      <c r="F20" s="105"/>
      <c r="G20" s="771" t="s">
        <v>98</v>
      </c>
      <c r="H20" s="771"/>
      <c r="I20" s="292">
        <v>0</v>
      </c>
      <c r="J20" s="292">
        <v>0</v>
      </c>
      <c r="K20" s="181"/>
    </row>
    <row r="21" spans="1:11">
      <c r="A21" s="159"/>
      <c r="B21" s="771" t="s">
        <v>418</v>
      </c>
      <c r="C21" s="771"/>
      <c r="D21" s="294">
        <v>9546554.4399999995</v>
      </c>
      <c r="E21" s="294">
        <v>8615520.2400000002</v>
      </c>
      <c r="F21" s="105"/>
      <c r="G21" s="771" t="s">
        <v>100</v>
      </c>
      <c r="H21" s="771"/>
      <c r="I21" s="292">
        <v>0</v>
      </c>
      <c r="J21" s="292">
        <v>0</v>
      </c>
      <c r="K21" s="181"/>
    </row>
    <row r="22" spans="1:11" ht="23.25" customHeight="1">
      <c r="A22" s="159"/>
      <c r="B22" s="771" t="s">
        <v>976</v>
      </c>
      <c r="C22" s="771"/>
      <c r="D22" s="292">
        <v>0</v>
      </c>
      <c r="E22" s="292">
        <v>0</v>
      </c>
      <c r="F22" s="105"/>
      <c r="G22" s="771" t="s">
        <v>101</v>
      </c>
      <c r="H22" s="771"/>
      <c r="I22" s="292">
        <v>0</v>
      </c>
      <c r="J22" s="292">
        <v>0</v>
      </c>
      <c r="K22" s="181"/>
    </row>
    <row r="23" spans="1:11">
      <c r="A23" s="160"/>
      <c r="B23" s="118"/>
      <c r="C23" s="116"/>
      <c r="D23" s="293"/>
      <c r="E23" s="293"/>
      <c r="F23" s="105"/>
      <c r="G23" s="771" t="s">
        <v>102</v>
      </c>
      <c r="H23" s="771"/>
      <c r="I23" s="292">
        <v>122421.5</v>
      </c>
      <c r="J23" s="292">
        <v>25466.39</v>
      </c>
      <c r="K23" s="181"/>
    </row>
    <row r="24" spans="1:11">
      <c r="A24" s="159"/>
      <c r="B24" s="763" t="s">
        <v>103</v>
      </c>
      <c r="C24" s="763"/>
      <c r="D24" s="291">
        <f>SUM(D25:D29)</f>
        <v>0</v>
      </c>
      <c r="E24" s="291">
        <f>SUM(E25:E29)</f>
        <v>0</v>
      </c>
      <c r="F24" s="105"/>
      <c r="G24" s="771" t="s">
        <v>104</v>
      </c>
      <c r="H24" s="771"/>
      <c r="I24" s="292">
        <v>0</v>
      </c>
      <c r="J24" s="292">
        <v>0</v>
      </c>
      <c r="K24" s="181"/>
    </row>
    <row r="25" spans="1:11">
      <c r="A25" s="159"/>
      <c r="B25" s="771" t="s">
        <v>419</v>
      </c>
      <c r="C25" s="771"/>
      <c r="D25" s="292"/>
      <c r="E25" s="292"/>
      <c r="F25" s="105"/>
      <c r="G25" s="118"/>
      <c r="H25" s="116"/>
      <c r="I25" s="293"/>
      <c r="J25" s="293"/>
      <c r="K25" s="181"/>
    </row>
    <row r="26" spans="1:11">
      <c r="A26" s="159"/>
      <c r="B26" s="771" t="s">
        <v>105</v>
      </c>
      <c r="C26" s="771"/>
      <c r="D26" s="292">
        <v>0</v>
      </c>
      <c r="E26" s="292">
        <v>0</v>
      </c>
      <c r="F26" s="105"/>
      <c r="G26" s="763" t="s">
        <v>99</v>
      </c>
      <c r="H26" s="763"/>
      <c r="I26" s="291">
        <f>SUM(I27:I29)</f>
        <v>0</v>
      </c>
      <c r="J26" s="291">
        <f>SUM(J27:J29)</f>
        <v>0</v>
      </c>
      <c r="K26" s="181"/>
    </row>
    <row r="27" spans="1:11" ht="26.25" customHeight="1">
      <c r="A27" s="159"/>
      <c r="B27" s="774" t="s">
        <v>106</v>
      </c>
      <c r="C27" s="774"/>
      <c r="D27" s="292">
        <v>0</v>
      </c>
      <c r="E27" s="292">
        <v>0</v>
      </c>
      <c r="F27" s="105"/>
      <c r="G27" s="771" t="s">
        <v>107</v>
      </c>
      <c r="H27" s="771"/>
      <c r="I27" s="292">
        <v>0</v>
      </c>
      <c r="J27" s="292">
        <v>0</v>
      </c>
      <c r="K27" s="181"/>
    </row>
    <row r="28" spans="1:11">
      <c r="A28" s="159"/>
      <c r="B28" s="771" t="s">
        <v>108</v>
      </c>
      <c r="C28" s="771"/>
      <c r="D28" s="292">
        <v>0</v>
      </c>
      <c r="E28" s="292">
        <v>0</v>
      </c>
      <c r="F28" s="105"/>
      <c r="G28" s="771" t="s">
        <v>49</v>
      </c>
      <c r="H28" s="771"/>
      <c r="I28" s="292">
        <v>0</v>
      </c>
      <c r="J28" s="292">
        <v>0</v>
      </c>
      <c r="K28" s="181"/>
    </row>
    <row r="29" spans="1:11">
      <c r="A29" s="159"/>
      <c r="B29" s="771" t="s">
        <v>420</v>
      </c>
      <c r="C29" s="771"/>
      <c r="D29" s="292"/>
      <c r="E29" s="292">
        <v>0</v>
      </c>
      <c r="F29" s="105"/>
      <c r="G29" s="771" t="s">
        <v>109</v>
      </c>
      <c r="H29" s="771"/>
      <c r="I29" s="292">
        <v>0</v>
      </c>
      <c r="J29" s="292">
        <v>0</v>
      </c>
      <c r="K29" s="181"/>
    </row>
    <row r="30" spans="1:11">
      <c r="A30" s="160"/>
      <c r="B30" s="118"/>
      <c r="C30" s="122"/>
      <c r="D30" s="295"/>
      <c r="E30" s="295"/>
      <c r="F30" s="105"/>
      <c r="G30" s="118"/>
      <c r="H30" s="116"/>
      <c r="I30" s="293"/>
      <c r="J30" s="293"/>
      <c r="K30" s="181"/>
    </row>
    <row r="31" spans="1:11">
      <c r="A31" s="262"/>
      <c r="B31" s="764" t="s">
        <v>110</v>
      </c>
      <c r="C31" s="764"/>
      <c r="D31" s="296">
        <f>D10+D20+D24</f>
        <v>10782294.649999999</v>
      </c>
      <c r="E31" s="296">
        <f>E10+E20+E24</f>
        <v>10166418.450000001</v>
      </c>
      <c r="F31" s="263"/>
      <c r="G31" s="772" t="s">
        <v>111</v>
      </c>
      <c r="H31" s="772"/>
      <c r="I31" s="297">
        <f>SUM(I32:I36)</f>
        <v>0</v>
      </c>
      <c r="J31" s="297">
        <f>SUM(J32:J36)</f>
        <v>0</v>
      </c>
      <c r="K31" s="181"/>
    </row>
    <row r="32" spans="1:11">
      <c r="A32" s="160"/>
      <c r="B32" s="764"/>
      <c r="C32" s="764"/>
      <c r="D32" s="119"/>
      <c r="E32" s="119"/>
      <c r="F32" s="105"/>
      <c r="G32" s="771" t="s">
        <v>112</v>
      </c>
      <c r="H32" s="771"/>
      <c r="I32" s="292">
        <v>0</v>
      </c>
      <c r="J32" s="292">
        <v>0</v>
      </c>
      <c r="K32" s="181"/>
    </row>
    <row r="33" spans="1:11">
      <c r="A33" s="264"/>
      <c r="B33" s="105"/>
      <c r="C33" s="105"/>
      <c r="D33" s="105"/>
      <c r="E33" s="105"/>
      <c r="F33" s="105"/>
      <c r="G33" s="771" t="s">
        <v>113</v>
      </c>
      <c r="H33" s="771"/>
      <c r="I33" s="292">
        <v>0</v>
      </c>
      <c r="J33" s="292">
        <v>0</v>
      </c>
      <c r="K33" s="181"/>
    </row>
    <row r="34" spans="1:11">
      <c r="A34" s="264"/>
      <c r="B34" s="105"/>
      <c r="C34" s="105"/>
      <c r="D34" s="105"/>
      <c r="E34" s="105"/>
      <c r="F34" s="105"/>
      <c r="G34" s="771" t="s">
        <v>114</v>
      </c>
      <c r="H34" s="771"/>
      <c r="I34" s="292">
        <v>0</v>
      </c>
      <c r="J34" s="292">
        <v>0</v>
      </c>
      <c r="K34" s="181"/>
    </row>
    <row r="35" spans="1:11">
      <c r="A35" s="264"/>
      <c r="B35" s="105"/>
      <c r="C35" s="105"/>
      <c r="D35" s="105"/>
      <c r="E35" s="105"/>
      <c r="F35" s="105"/>
      <c r="G35" s="771" t="s">
        <v>115</v>
      </c>
      <c r="H35" s="771"/>
      <c r="I35" s="292">
        <v>0</v>
      </c>
      <c r="J35" s="292">
        <v>0</v>
      </c>
      <c r="K35" s="181"/>
    </row>
    <row r="36" spans="1:11">
      <c r="A36" s="264"/>
      <c r="B36" s="105"/>
      <c r="C36" s="105"/>
      <c r="D36" s="105"/>
      <c r="E36" s="105"/>
      <c r="F36" s="105"/>
      <c r="G36" s="771" t="s">
        <v>116</v>
      </c>
      <c r="H36" s="771"/>
      <c r="I36" s="292">
        <v>0</v>
      </c>
      <c r="J36" s="292">
        <v>0</v>
      </c>
      <c r="K36" s="181"/>
    </row>
    <row r="37" spans="1:11">
      <c r="A37" s="264"/>
      <c r="B37" s="105"/>
      <c r="C37" s="105"/>
      <c r="D37" s="105"/>
      <c r="E37" s="105"/>
      <c r="F37" s="105"/>
      <c r="G37" s="118"/>
      <c r="H37" s="116"/>
      <c r="I37" s="293"/>
      <c r="J37" s="293"/>
      <c r="K37" s="181"/>
    </row>
    <row r="38" spans="1:11">
      <c r="A38" s="264"/>
      <c r="B38" s="105"/>
      <c r="C38" s="105"/>
      <c r="D38" s="105"/>
      <c r="E38" s="105"/>
      <c r="F38" s="105"/>
      <c r="G38" s="763" t="s">
        <v>421</v>
      </c>
      <c r="H38" s="763"/>
      <c r="I38" s="297">
        <f>SUM(I39:I44)</f>
        <v>0</v>
      </c>
      <c r="J38" s="297">
        <f>SUM(J39:J44)</f>
        <v>0</v>
      </c>
      <c r="K38" s="181"/>
    </row>
    <row r="39" spans="1:11" ht="26.25" customHeight="1">
      <c r="A39" s="264"/>
      <c r="B39" s="105"/>
      <c r="C39" s="105"/>
      <c r="D39" s="105"/>
      <c r="E39" s="105"/>
      <c r="F39" s="105"/>
      <c r="G39" s="774" t="s">
        <v>117</v>
      </c>
      <c r="H39" s="774"/>
      <c r="I39" s="292">
        <v>0</v>
      </c>
      <c r="J39" s="292">
        <v>0</v>
      </c>
      <c r="K39" s="181"/>
    </row>
    <row r="40" spans="1:11">
      <c r="A40" s="264"/>
      <c r="B40" s="105"/>
      <c r="C40" s="105"/>
      <c r="D40" s="105"/>
      <c r="E40" s="105"/>
      <c r="F40" s="105"/>
      <c r="G40" s="771" t="s">
        <v>118</v>
      </c>
      <c r="H40" s="771"/>
      <c r="I40" s="292">
        <v>0</v>
      </c>
      <c r="J40" s="292">
        <v>0</v>
      </c>
      <c r="K40" s="181"/>
    </row>
    <row r="41" spans="1:11" ht="12" customHeight="1">
      <c r="A41" s="264"/>
      <c r="B41" s="105"/>
      <c r="C41" s="105"/>
      <c r="D41" s="105"/>
      <c r="E41" s="105"/>
      <c r="F41" s="105"/>
      <c r="G41" s="771" t="s">
        <v>119</v>
      </c>
      <c r="H41" s="771"/>
      <c r="I41" s="292">
        <v>0</v>
      </c>
      <c r="J41" s="292">
        <v>0</v>
      </c>
      <c r="K41" s="181"/>
    </row>
    <row r="42" spans="1:11" ht="25.5" customHeight="1">
      <c r="A42" s="264"/>
      <c r="B42" s="105"/>
      <c r="C42" s="105"/>
      <c r="D42" s="105"/>
      <c r="E42" s="105"/>
      <c r="F42" s="105"/>
      <c r="G42" s="774" t="s">
        <v>171</v>
      </c>
      <c r="H42" s="774"/>
      <c r="I42" s="292">
        <v>0</v>
      </c>
      <c r="J42" s="292">
        <v>0</v>
      </c>
      <c r="K42" s="181"/>
    </row>
    <row r="43" spans="1:11">
      <c r="A43" s="264"/>
      <c r="B43" s="105"/>
      <c r="C43" s="105"/>
      <c r="D43" s="105"/>
      <c r="E43" s="105"/>
      <c r="F43" s="105"/>
      <c r="G43" s="771" t="s">
        <v>120</v>
      </c>
      <c r="H43" s="771"/>
      <c r="I43" s="292">
        <v>0</v>
      </c>
      <c r="J43" s="292">
        <v>0</v>
      </c>
      <c r="K43" s="181"/>
    </row>
    <row r="44" spans="1:11">
      <c r="A44" s="264"/>
      <c r="B44" s="105"/>
      <c r="C44" s="105"/>
      <c r="D44" s="105"/>
      <c r="E44" s="105"/>
      <c r="F44" s="105"/>
      <c r="G44" s="771" t="s">
        <v>121</v>
      </c>
      <c r="H44" s="771"/>
      <c r="I44" s="292">
        <v>0</v>
      </c>
      <c r="J44" s="292"/>
      <c r="K44" s="181"/>
    </row>
    <row r="45" spans="1:11">
      <c r="A45" s="264"/>
      <c r="B45" s="105"/>
      <c r="C45" s="105"/>
      <c r="D45" s="105"/>
      <c r="E45" s="105"/>
      <c r="F45" s="105"/>
      <c r="G45" s="118"/>
      <c r="H45" s="116"/>
      <c r="I45" s="293"/>
      <c r="J45" s="293"/>
      <c r="K45" s="181"/>
    </row>
    <row r="46" spans="1:11">
      <c r="A46" s="264"/>
      <c r="B46" s="105"/>
      <c r="C46" s="105"/>
      <c r="D46" s="105"/>
      <c r="E46" s="105"/>
      <c r="F46" s="105"/>
      <c r="G46" s="763" t="s">
        <v>122</v>
      </c>
      <c r="H46" s="763"/>
      <c r="I46" s="297">
        <f>SUM(I47)</f>
        <v>0</v>
      </c>
      <c r="J46" s="297">
        <f>SUM(J47)</f>
        <v>0</v>
      </c>
      <c r="K46" s="181"/>
    </row>
    <row r="47" spans="1:11">
      <c r="A47" s="264"/>
      <c r="B47" s="105"/>
      <c r="C47" s="105"/>
      <c r="D47" s="105"/>
      <c r="E47" s="105"/>
      <c r="F47" s="105"/>
      <c r="G47" s="771" t="s">
        <v>123</v>
      </c>
      <c r="H47" s="771"/>
      <c r="I47" s="292"/>
      <c r="J47" s="292">
        <v>0</v>
      </c>
      <c r="K47" s="181"/>
    </row>
    <row r="48" spans="1:11">
      <c r="A48" s="264"/>
      <c r="B48" s="105"/>
      <c r="C48" s="105"/>
      <c r="D48" s="105"/>
      <c r="E48" s="105"/>
      <c r="F48" s="105"/>
      <c r="G48" s="118"/>
      <c r="H48" s="116"/>
      <c r="I48" s="293"/>
      <c r="J48" s="293"/>
      <c r="K48" s="181"/>
    </row>
    <row r="49" spans="1:11">
      <c r="A49" s="264"/>
      <c r="B49" s="105"/>
      <c r="C49" s="105"/>
      <c r="D49" s="105"/>
      <c r="E49" s="105"/>
      <c r="F49" s="105"/>
      <c r="G49" s="764" t="s">
        <v>124</v>
      </c>
      <c r="H49" s="764"/>
      <c r="I49" s="298">
        <f>I10+I15+I26+I31+I38+I46</f>
        <v>8170049</v>
      </c>
      <c r="J49" s="298">
        <f>J10+J15+J26+J31+J38+J46</f>
        <v>6423523.71</v>
      </c>
      <c r="K49" s="265"/>
    </row>
    <row r="50" spans="1:11">
      <c r="A50" s="264"/>
      <c r="B50" s="105"/>
      <c r="C50" s="105"/>
      <c r="D50" s="105"/>
      <c r="E50" s="105"/>
      <c r="F50" s="105"/>
      <c r="G50" s="121"/>
      <c r="H50" s="121"/>
      <c r="I50" s="293"/>
      <c r="J50" s="293"/>
      <c r="K50" s="265"/>
    </row>
    <row r="51" spans="1:11">
      <c r="A51" s="264"/>
      <c r="B51" s="105"/>
      <c r="C51" s="105"/>
      <c r="D51" s="105"/>
      <c r="E51" s="105"/>
      <c r="F51" s="105"/>
      <c r="G51" s="776" t="s">
        <v>125</v>
      </c>
      <c r="H51" s="776"/>
      <c r="I51" s="298">
        <f>D31-I49</f>
        <v>2612245.6499999985</v>
      </c>
      <c r="J51" s="298">
        <f>E31-J49</f>
        <v>3742894.7400000012</v>
      </c>
      <c r="K51" s="265"/>
    </row>
    <row r="52" spans="1:11" ht="10.5" customHeight="1">
      <c r="A52" s="266"/>
      <c r="B52" s="133"/>
      <c r="C52" s="133"/>
      <c r="D52" s="133"/>
      <c r="E52" s="133"/>
      <c r="F52" s="133"/>
      <c r="G52" s="267"/>
      <c r="H52" s="267"/>
      <c r="I52" s="133"/>
      <c r="J52" s="133"/>
      <c r="K52" s="129"/>
    </row>
    <row r="53" spans="1:11" ht="9.75" customHeight="1">
      <c r="A53" s="104"/>
      <c r="B53" s="104"/>
      <c r="C53" s="104"/>
      <c r="D53" s="104"/>
      <c r="E53" s="104"/>
      <c r="F53" s="104"/>
      <c r="G53" s="141"/>
      <c r="H53" s="141"/>
      <c r="I53" s="104"/>
      <c r="J53" s="104"/>
      <c r="K53" s="104"/>
    </row>
    <row r="54" spans="1:11" ht="12" customHeight="1">
      <c r="A54" s="104"/>
      <c r="B54" s="117" t="s">
        <v>994</v>
      </c>
      <c r="C54" s="130"/>
      <c r="D54" s="131"/>
      <c r="E54" s="131"/>
      <c r="F54" s="104"/>
      <c r="G54" s="132"/>
      <c r="H54" s="269"/>
      <c r="I54" s="131"/>
      <c r="J54" s="131"/>
      <c r="K54" s="104"/>
    </row>
    <row r="55" spans="1:11" ht="15" customHeight="1">
      <c r="B55" s="765" t="s">
        <v>77</v>
      </c>
      <c r="C55" s="765"/>
      <c r="D55" s="765"/>
      <c r="E55" s="765"/>
      <c r="F55" s="765"/>
      <c r="G55" s="765"/>
      <c r="H55" s="765"/>
      <c r="I55" s="765"/>
      <c r="J55" s="765"/>
    </row>
    <row r="56" spans="1:11" ht="15" customHeight="1">
      <c r="B56" s="524"/>
      <c r="C56" s="524"/>
      <c r="D56" s="524"/>
      <c r="E56" s="524"/>
      <c r="F56" s="524"/>
      <c r="G56" s="524"/>
      <c r="H56" s="524"/>
      <c r="I56" s="524"/>
      <c r="J56" s="524"/>
    </row>
    <row r="57" spans="1:11" s="96" customFormat="1" ht="25.5" customHeight="1">
      <c r="A57" s="196"/>
      <c r="B57" s="777"/>
      <c r="C57" s="777"/>
      <c r="D57" s="203"/>
      <c r="E57" s="99" t="s">
        <v>905</v>
      </c>
      <c r="F57" s="168"/>
      <c r="G57" s="168"/>
      <c r="H57" s="203"/>
      <c r="I57" s="203"/>
    </row>
    <row r="58" spans="1:11" customFormat="1" ht="15">
      <c r="A58" s="100" t="s">
        <v>946</v>
      </c>
      <c r="B58" s="100"/>
      <c r="C58" s="203"/>
      <c r="D58" s="203"/>
      <c r="E58" s="100"/>
      <c r="F58" s="100"/>
      <c r="G58" s="17"/>
    </row>
    <row r="59" spans="1:11" ht="14.1" customHeight="1">
      <c r="B59" s="138"/>
      <c r="C59" s="775"/>
      <c r="D59" s="775"/>
      <c r="E59" s="139"/>
      <c r="F59" s="139"/>
      <c r="G59" s="775"/>
      <c r="H59" s="775"/>
      <c r="I59" s="117"/>
      <c r="J59" s="131"/>
    </row>
    <row r="60" spans="1:11" ht="9.9499999999999993" customHeight="1">
      <c r="D60" s="101"/>
    </row>
    <row r="61" spans="1:11">
      <c r="B61" s="757" t="s">
        <v>996</v>
      </c>
      <c r="C61" s="757"/>
      <c r="D61" s="398"/>
      <c r="E61" s="415" t="s">
        <v>905</v>
      </c>
      <c r="F61" s="415"/>
      <c r="G61" s="104"/>
      <c r="H61" s="89"/>
    </row>
    <row r="62" spans="1:11" customFormat="1" ht="15">
      <c r="A62" s="88" t="s">
        <v>1318</v>
      </c>
      <c r="B62" s="17"/>
      <c r="C62" s="17"/>
      <c r="D62" s="17"/>
      <c r="E62" s="17"/>
      <c r="F62" s="17"/>
      <c r="G62" s="17"/>
    </row>
    <row r="65" spans="1:8">
      <c r="A65" s="415" t="s">
        <v>947</v>
      </c>
      <c r="B65" s="415"/>
      <c r="C65" s="104"/>
      <c r="D65" s="404"/>
      <c r="G65" s="89"/>
      <c r="H65" s="89"/>
    </row>
    <row r="66" spans="1:8" s="418" customFormat="1" ht="15">
      <c r="A66" s="416" t="s">
        <v>948</v>
      </c>
      <c r="B66" s="417"/>
      <c r="C66" s="417"/>
      <c r="D66" s="417"/>
      <c r="E66" s="417"/>
      <c r="F66" s="417"/>
      <c r="G66" s="417"/>
    </row>
  </sheetData>
  <sheetProtection formatCells="0" selectLockedCells="1"/>
  <mergeCells count="67">
    <mergeCell ref="G49:H49"/>
    <mergeCell ref="G35:H35"/>
    <mergeCell ref="G36:H36"/>
    <mergeCell ref="G38:H38"/>
    <mergeCell ref="G39:H39"/>
    <mergeCell ref="G40:H40"/>
    <mergeCell ref="G41:H41"/>
    <mergeCell ref="G42:H42"/>
    <mergeCell ref="G43:H43"/>
    <mergeCell ref="G44:H44"/>
    <mergeCell ref="G46:H46"/>
    <mergeCell ref="G47:H47"/>
    <mergeCell ref="C59:D59"/>
    <mergeCell ref="G59:H59"/>
    <mergeCell ref="G51:H51"/>
    <mergeCell ref="B55:J55"/>
    <mergeCell ref="B57:C57"/>
    <mergeCell ref="G34:H34"/>
    <mergeCell ref="B27:C27"/>
    <mergeCell ref="G27:H27"/>
    <mergeCell ref="B28:C28"/>
    <mergeCell ref="G28:H28"/>
    <mergeCell ref="B29:C29"/>
    <mergeCell ref="G29:H29"/>
    <mergeCell ref="B31:C31"/>
    <mergeCell ref="G31:H31"/>
    <mergeCell ref="B32:C32"/>
    <mergeCell ref="G32:H32"/>
    <mergeCell ref="G33:H33"/>
    <mergeCell ref="G23:H23"/>
    <mergeCell ref="B24:C24"/>
    <mergeCell ref="G24:H24"/>
    <mergeCell ref="B14:C14"/>
    <mergeCell ref="B26:C26"/>
    <mergeCell ref="G26:H26"/>
    <mergeCell ref="C1:I1"/>
    <mergeCell ref="B22:C22"/>
    <mergeCell ref="G22:H22"/>
    <mergeCell ref="B16:C16"/>
    <mergeCell ref="G16:H16"/>
    <mergeCell ref="B17:C17"/>
    <mergeCell ref="G17:H17"/>
    <mergeCell ref="B18:C18"/>
    <mergeCell ref="G18:H18"/>
    <mergeCell ref="G19:H19"/>
    <mergeCell ref="B20:C20"/>
    <mergeCell ref="G20:H20"/>
    <mergeCell ref="B21:C21"/>
    <mergeCell ref="C2:I2"/>
    <mergeCell ref="C3:I3"/>
    <mergeCell ref="G21:H21"/>
    <mergeCell ref="B61:C61"/>
    <mergeCell ref="B7:C7"/>
    <mergeCell ref="G7:H7"/>
    <mergeCell ref="B15:C15"/>
    <mergeCell ref="G15:H15"/>
    <mergeCell ref="B9:C9"/>
    <mergeCell ref="G9:H9"/>
    <mergeCell ref="B10:C10"/>
    <mergeCell ref="G10:H10"/>
    <mergeCell ref="B11:C11"/>
    <mergeCell ref="G11:H11"/>
    <mergeCell ref="B12:C12"/>
    <mergeCell ref="G12:H12"/>
    <mergeCell ref="B13:C13"/>
    <mergeCell ref="G13:H13"/>
    <mergeCell ref="B25:C25"/>
  </mergeCells>
  <printOptions verticalCentered="1"/>
  <pageMargins left="0.47244094488188981" right="0" top="0.15748031496062992" bottom="0.70866141732283472" header="0" footer="0"/>
  <pageSetup scale="60"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G51"/>
  <sheetViews>
    <sheetView topLeftCell="A16" workbookViewId="0">
      <selection activeCell="A46" sqref="A46"/>
    </sheetView>
  </sheetViews>
  <sheetFormatPr baseColWidth="10" defaultRowHeight="11.25"/>
  <cols>
    <col min="1" max="1" width="42" style="17" customWidth="1"/>
    <col min="2" max="2" width="21.28515625" style="17" customWidth="1"/>
    <col min="3" max="3" width="20.28515625" style="17" customWidth="1"/>
    <col min="4" max="16384" width="11.42578125" style="17"/>
  </cols>
  <sheetData>
    <row r="1" spans="1:3" ht="15.75">
      <c r="A1" s="852" t="s">
        <v>427</v>
      </c>
      <c r="B1" s="853"/>
      <c r="C1" s="858"/>
    </row>
    <row r="2" spans="1:3" ht="15.75">
      <c r="A2" s="854" t="s">
        <v>306</v>
      </c>
      <c r="B2" s="855"/>
      <c r="C2" s="859"/>
    </row>
    <row r="3" spans="1:3" ht="15.75">
      <c r="A3" s="856" t="s">
        <v>1276</v>
      </c>
      <c r="B3" s="857"/>
      <c r="C3" s="860"/>
    </row>
    <row r="4" spans="1:3" ht="4.5" customHeight="1">
      <c r="A4" s="16"/>
      <c r="B4" s="16"/>
    </row>
    <row r="5" spans="1:3">
      <c r="A5" s="90" t="s">
        <v>295</v>
      </c>
      <c r="B5" s="90" t="s">
        <v>179</v>
      </c>
      <c r="C5" s="90" t="s">
        <v>205</v>
      </c>
    </row>
    <row r="6" spans="1:3">
      <c r="A6" s="911" t="s">
        <v>302</v>
      </c>
      <c r="B6" s="912"/>
      <c r="C6" s="913"/>
    </row>
    <row r="7" spans="1:3">
      <c r="A7" s="91"/>
      <c r="B7" s="91"/>
      <c r="C7" s="92"/>
    </row>
    <row r="8" spans="1:3">
      <c r="A8" s="91"/>
      <c r="B8" s="91"/>
      <c r="C8" s="92"/>
    </row>
    <row r="9" spans="1:3">
      <c r="A9" s="91"/>
      <c r="B9" s="91"/>
      <c r="C9" s="92"/>
    </row>
    <row r="10" spans="1:3">
      <c r="A10" s="91"/>
      <c r="B10" s="91"/>
      <c r="C10" s="92"/>
    </row>
    <row r="11" spans="1:3">
      <c r="A11" s="91"/>
      <c r="B11" s="91"/>
      <c r="C11" s="92"/>
    </row>
    <row r="12" spans="1:3">
      <c r="A12" s="91"/>
      <c r="B12" s="91"/>
      <c r="C12" s="92"/>
    </row>
    <row r="13" spans="1:3">
      <c r="A13" s="91"/>
      <c r="B13" s="91"/>
      <c r="C13" s="92"/>
    </row>
    <row r="14" spans="1:3">
      <c r="A14" s="91"/>
      <c r="B14" s="91"/>
      <c r="C14" s="92"/>
    </row>
    <row r="15" spans="1:3">
      <c r="A15" s="91"/>
      <c r="B15" s="91"/>
      <c r="C15" s="92"/>
    </row>
    <row r="16" spans="1:3">
      <c r="A16" s="91"/>
      <c r="B16" s="91"/>
      <c r="C16" s="92"/>
    </row>
    <row r="17" spans="1:3">
      <c r="A17" s="93" t="s">
        <v>307</v>
      </c>
      <c r="B17" s="576">
        <f>SUM(B7:B16)</f>
        <v>0</v>
      </c>
      <c r="C17" s="576">
        <f>SUM(C7:C16)</f>
        <v>0</v>
      </c>
    </row>
    <row r="18" spans="1:3">
      <c r="A18" s="91"/>
      <c r="B18" s="91"/>
      <c r="C18" s="92"/>
    </row>
    <row r="19" spans="1:3">
      <c r="A19" s="911" t="s">
        <v>304</v>
      </c>
      <c r="B19" s="912"/>
      <c r="C19" s="913"/>
    </row>
    <row r="20" spans="1:3">
      <c r="A20" s="91"/>
      <c r="B20" s="91"/>
      <c r="C20" s="92"/>
    </row>
    <row r="21" spans="1:3">
      <c r="A21" s="91"/>
      <c r="B21" s="91"/>
      <c r="C21" s="92"/>
    </row>
    <row r="22" spans="1:3">
      <c r="A22" s="91"/>
      <c r="B22" s="91"/>
      <c r="C22" s="92"/>
    </row>
    <row r="23" spans="1:3">
      <c r="A23" s="91"/>
      <c r="B23" s="91"/>
      <c r="C23" s="92"/>
    </row>
    <row r="24" spans="1:3">
      <c r="A24" s="91"/>
      <c r="B24" s="91"/>
      <c r="C24" s="92"/>
    </row>
    <row r="25" spans="1:3">
      <c r="A25" s="91"/>
      <c r="B25" s="91"/>
      <c r="C25" s="92"/>
    </row>
    <row r="26" spans="1:3">
      <c r="A26" s="91"/>
      <c r="B26" s="91"/>
      <c r="C26" s="92"/>
    </row>
    <row r="27" spans="1:3">
      <c r="A27" s="91"/>
      <c r="B27" s="91"/>
      <c r="C27" s="92"/>
    </row>
    <row r="28" spans="1:3">
      <c r="A28" s="91"/>
      <c r="B28" s="91"/>
      <c r="C28" s="92"/>
    </row>
    <row r="29" spans="1:3">
      <c r="A29" s="91"/>
      <c r="B29" s="91"/>
      <c r="C29" s="92"/>
    </row>
    <row r="30" spans="1:3">
      <c r="A30" s="91"/>
      <c r="B30" s="91"/>
      <c r="C30" s="92"/>
    </row>
    <row r="31" spans="1:3">
      <c r="A31" s="91"/>
      <c r="B31" s="91"/>
      <c r="C31" s="92"/>
    </row>
    <row r="32" spans="1:3">
      <c r="A32" s="93" t="s">
        <v>308</v>
      </c>
      <c r="B32" s="576">
        <f>SUM(B20:B31)</f>
        <v>0</v>
      </c>
      <c r="C32" s="576">
        <f>SUM(C20:C31)</f>
        <v>0</v>
      </c>
    </row>
    <row r="33" spans="1:7">
      <c r="A33" s="91"/>
      <c r="B33" s="576"/>
      <c r="C33" s="577"/>
    </row>
    <row r="34" spans="1:7">
      <c r="A34" s="93" t="s">
        <v>130</v>
      </c>
      <c r="B34" s="578">
        <f>+B17+B32</f>
        <v>0</v>
      </c>
      <c r="C34" s="578">
        <f>+C17+C32</f>
        <v>0</v>
      </c>
    </row>
    <row r="36" spans="1:7">
      <c r="A36" s="579" t="s">
        <v>994</v>
      </c>
      <c r="B36" s="77"/>
      <c r="C36" s="77"/>
    </row>
    <row r="37" spans="1:7" ht="27" customHeight="1">
      <c r="A37" s="851" t="s">
        <v>77</v>
      </c>
      <c r="B37" s="851"/>
      <c r="C37" s="851"/>
      <c r="D37" s="243"/>
      <c r="E37" s="243"/>
      <c r="F37" s="243"/>
      <c r="G37" s="243"/>
    </row>
    <row r="38" spans="1:7" ht="15">
      <c r="A38" s="16"/>
      <c r="B38" s="16"/>
      <c r="C38" s="16"/>
      <c r="D38" s="16"/>
      <c r="E38" s="16"/>
      <c r="F38" s="46"/>
      <c r="G38"/>
    </row>
    <row r="40" spans="1:7">
      <c r="A40" s="17" t="s">
        <v>440</v>
      </c>
      <c r="B40" s="17" t="s">
        <v>440</v>
      </c>
    </row>
    <row r="41" spans="1:7">
      <c r="A41" s="17" t="s">
        <v>916</v>
      </c>
    </row>
    <row r="45" spans="1:7">
      <c r="A45" s="17" t="s">
        <v>441</v>
      </c>
      <c r="B45" s="17" t="s">
        <v>440</v>
      </c>
    </row>
    <row r="46" spans="1:7">
      <c r="A46" s="17" t="s">
        <v>1330</v>
      </c>
    </row>
    <row r="50" spans="1:1">
      <c r="A50" s="17" t="s">
        <v>442</v>
      </c>
    </row>
    <row r="51" spans="1:1">
      <c r="A51" s="17" t="s">
        <v>917</v>
      </c>
    </row>
  </sheetData>
  <mergeCells count="6">
    <mergeCell ref="A19:C19"/>
    <mergeCell ref="A37:C37"/>
    <mergeCell ref="A1:C1"/>
    <mergeCell ref="A3:C3"/>
    <mergeCell ref="A6:C6"/>
    <mergeCell ref="A2:C2"/>
  </mergeCells>
  <pageMargins left="0.31496062992125984" right="0.31496062992125984" top="0.35433070866141736" bottom="0.35433070866141736" header="0.31496062992125984" footer="0.31496062992125984"/>
  <pageSetup scale="120"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J49"/>
  <sheetViews>
    <sheetView topLeftCell="A22" workbookViewId="0">
      <selection activeCell="B45" sqref="B45"/>
    </sheetView>
  </sheetViews>
  <sheetFormatPr baseColWidth="10" defaultRowHeight="15"/>
  <cols>
    <col min="1" max="1" width="1.140625" customWidth="1"/>
    <col min="2" max="2" width="55.28515625" customWidth="1"/>
    <col min="6" max="6" width="4.28515625" style="46" customWidth="1"/>
  </cols>
  <sheetData>
    <row r="1" spans="1:5" ht="15.75">
      <c r="A1" s="541"/>
      <c r="B1" s="853" t="s">
        <v>427</v>
      </c>
      <c r="C1" s="853"/>
      <c r="D1" s="853"/>
      <c r="E1" s="858"/>
    </row>
    <row r="2" spans="1:5" ht="15.75">
      <c r="A2" s="854" t="s">
        <v>340</v>
      </c>
      <c r="B2" s="855"/>
      <c r="C2" s="855"/>
      <c r="D2" s="855"/>
      <c r="E2" s="859"/>
    </row>
    <row r="3" spans="1:5" ht="15.75">
      <c r="A3" s="856" t="s">
        <v>1276</v>
      </c>
      <c r="B3" s="857"/>
      <c r="C3" s="857"/>
      <c r="D3" s="857"/>
      <c r="E3" s="860"/>
    </row>
    <row r="4" spans="1:5" ht="6" customHeight="1">
      <c r="A4" s="16"/>
      <c r="B4" s="16"/>
      <c r="C4" s="16"/>
      <c r="D4" s="16"/>
      <c r="E4" s="16"/>
    </row>
    <row r="5" spans="1:5">
      <c r="A5" s="880" t="s">
        <v>75</v>
      </c>
      <c r="B5" s="880"/>
      <c r="C5" s="47" t="s">
        <v>176</v>
      </c>
      <c r="D5" s="47" t="s">
        <v>179</v>
      </c>
      <c r="E5" s="47" t="s">
        <v>341</v>
      </c>
    </row>
    <row r="6" spans="1:5" ht="5.25" customHeight="1" thickBot="1">
      <c r="A6" s="55"/>
      <c r="B6" s="56"/>
      <c r="C6" s="57"/>
      <c r="D6" s="57"/>
      <c r="E6" s="57"/>
    </row>
    <row r="7" spans="1:5" ht="15.75" thickBot="1">
      <c r="A7" s="82"/>
      <c r="B7" s="83" t="s">
        <v>342</v>
      </c>
      <c r="C7" s="94"/>
      <c r="D7" s="94"/>
      <c r="E7" s="94"/>
    </row>
    <row r="8" spans="1:5">
      <c r="A8" s="922" t="s">
        <v>358</v>
      </c>
      <c r="B8" s="923"/>
      <c r="C8" s="81"/>
      <c r="D8" s="81"/>
      <c r="E8" s="81"/>
    </row>
    <row r="9" spans="1:5">
      <c r="A9" s="914" t="s">
        <v>359</v>
      </c>
      <c r="B9" s="915"/>
      <c r="C9" s="95"/>
      <c r="D9" s="95"/>
      <c r="E9" s="95"/>
    </row>
    <row r="10" spans="1:5" ht="6.75" customHeight="1" thickBot="1">
      <c r="A10" s="48"/>
      <c r="B10" s="49"/>
      <c r="C10" s="62"/>
      <c r="D10" s="62"/>
      <c r="E10" s="62"/>
    </row>
    <row r="11" spans="1:5" ht="15.75" thickBot="1">
      <c r="A11" s="84"/>
      <c r="B11" s="83" t="s">
        <v>343</v>
      </c>
      <c r="C11" s="580">
        <f>+C12+C13</f>
        <v>0</v>
      </c>
      <c r="D11" s="580">
        <f t="shared" ref="D11:E11" si="0">+D12+D13</f>
        <v>0</v>
      </c>
      <c r="E11" s="580">
        <f t="shared" si="0"/>
        <v>0</v>
      </c>
    </row>
    <row r="12" spans="1:5">
      <c r="A12" s="917" t="s">
        <v>360</v>
      </c>
      <c r="B12" s="918"/>
      <c r="C12" s="581"/>
      <c r="D12" s="581"/>
      <c r="E12" s="581"/>
    </row>
    <row r="13" spans="1:5">
      <c r="A13" s="914" t="s">
        <v>361</v>
      </c>
      <c r="B13" s="915"/>
      <c r="C13" s="582"/>
      <c r="D13" s="582"/>
      <c r="E13" s="582"/>
    </row>
    <row r="14" spans="1:5" ht="5.25" customHeight="1" thickBot="1">
      <c r="A14" s="59"/>
      <c r="B14" s="58"/>
      <c r="C14" s="583"/>
      <c r="D14" s="583"/>
      <c r="E14" s="583"/>
    </row>
    <row r="15" spans="1:5" ht="15.75" thickBot="1">
      <c r="A15" s="82"/>
      <c r="B15" s="83" t="s">
        <v>344</v>
      </c>
      <c r="C15" s="580">
        <f>+C7-C11</f>
        <v>0</v>
      </c>
      <c r="D15" s="580">
        <f t="shared" ref="D15:E15" si="1">+D7-D11</f>
        <v>0</v>
      </c>
      <c r="E15" s="580">
        <f t="shared" si="1"/>
        <v>0</v>
      </c>
    </row>
    <row r="16" spans="1:5">
      <c r="A16" s="16"/>
      <c r="B16" s="16"/>
      <c r="C16" s="16"/>
      <c r="D16" s="16"/>
      <c r="E16" s="16"/>
    </row>
    <row r="17" spans="1:5">
      <c r="A17" s="880" t="s">
        <v>75</v>
      </c>
      <c r="B17" s="880"/>
      <c r="C17" s="47" t="s">
        <v>176</v>
      </c>
      <c r="D17" s="47" t="s">
        <v>179</v>
      </c>
      <c r="E17" s="47" t="s">
        <v>341</v>
      </c>
    </row>
    <row r="18" spans="1:5" ht="6.75" customHeight="1">
      <c r="A18" s="55"/>
      <c r="B18" s="56"/>
      <c r="C18" s="57"/>
      <c r="D18" s="57"/>
      <c r="E18" s="57"/>
    </row>
    <row r="19" spans="1:5">
      <c r="A19" s="919" t="s">
        <v>345</v>
      </c>
      <c r="B19" s="920"/>
      <c r="C19" s="582">
        <f>+C15</f>
        <v>0</v>
      </c>
      <c r="D19" s="582">
        <f t="shared" ref="D19:E19" si="2">+D15</f>
        <v>0</v>
      </c>
      <c r="E19" s="582">
        <f t="shared" si="2"/>
        <v>0</v>
      </c>
    </row>
    <row r="20" spans="1:5" ht="6" customHeight="1">
      <c r="A20" s="48"/>
      <c r="B20" s="49"/>
      <c r="C20" s="583"/>
      <c r="D20" s="583"/>
      <c r="E20" s="583"/>
    </row>
    <row r="21" spans="1:5">
      <c r="A21" s="919" t="s">
        <v>346</v>
      </c>
      <c r="B21" s="920"/>
      <c r="C21" s="582"/>
      <c r="D21" s="582"/>
      <c r="E21" s="582"/>
    </row>
    <row r="22" spans="1:5" ht="7.5" customHeight="1" thickBot="1">
      <c r="A22" s="59"/>
      <c r="B22" s="58"/>
      <c r="C22" s="583"/>
      <c r="D22" s="583"/>
      <c r="E22" s="583"/>
    </row>
    <row r="23" spans="1:5" ht="15.75" thickBot="1">
      <c r="A23" s="84"/>
      <c r="B23" s="83" t="s">
        <v>347</v>
      </c>
      <c r="C23" s="584">
        <f>+C19-C21</f>
        <v>0</v>
      </c>
      <c r="D23" s="584">
        <f t="shared" ref="D23:E23" si="3">+D19-D21</f>
        <v>0</v>
      </c>
      <c r="E23" s="584">
        <f t="shared" si="3"/>
        <v>0</v>
      </c>
    </row>
    <row r="24" spans="1:5">
      <c r="A24" s="16"/>
      <c r="B24" s="16"/>
      <c r="C24" s="16"/>
      <c r="D24" s="16"/>
      <c r="E24" s="16"/>
    </row>
    <row r="25" spans="1:5">
      <c r="A25" s="880" t="s">
        <v>75</v>
      </c>
      <c r="B25" s="880"/>
      <c r="C25" s="47" t="s">
        <v>176</v>
      </c>
      <c r="D25" s="47" t="s">
        <v>179</v>
      </c>
      <c r="E25" s="47" t="s">
        <v>341</v>
      </c>
    </row>
    <row r="26" spans="1:5" ht="5.25" customHeight="1">
      <c r="A26" s="55"/>
      <c r="B26" s="56"/>
      <c r="C26" s="57"/>
      <c r="D26" s="57"/>
      <c r="E26" s="57"/>
    </row>
    <row r="27" spans="1:5">
      <c r="A27" s="919" t="s">
        <v>348</v>
      </c>
      <c r="B27" s="920"/>
      <c r="C27" s="582">
        <f>+EAIFF!D27</f>
        <v>0</v>
      </c>
      <c r="D27" s="582">
        <f>+EAIFF!G27</f>
        <v>0</v>
      </c>
      <c r="E27" s="582">
        <f>+EAIFF!H27</f>
        <v>0</v>
      </c>
    </row>
    <row r="28" spans="1:5" ht="5.25" customHeight="1">
      <c r="A28" s="48"/>
      <c r="B28" s="49"/>
      <c r="C28" s="583"/>
      <c r="D28" s="583"/>
      <c r="E28" s="583"/>
    </row>
    <row r="29" spans="1:5">
      <c r="A29" s="919" t="s">
        <v>349</v>
      </c>
      <c r="B29" s="920"/>
      <c r="C29" s="582"/>
      <c r="D29" s="582"/>
      <c r="E29" s="582"/>
    </row>
    <row r="30" spans="1:5" ht="3.75" customHeight="1" thickBot="1">
      <c r="A30" s="60"/>
      <c r="B30" s="61"/>
      <c r="C30" s="581"/>
      <c r="D30" s="581"/>
      <c r="E30" s="581"/>
    </row>
    <row r="31" spans="1:5" ht="15.75" thickBot="1">
      <c r="A31" s="84"/>
      <c r="B31" s="83" t="s">
        <v>350</v>
      </c>
      <c r="C31" s="584">
        <f>+C27-C29</f>
        <v>0</v>
      </c>
      <c r="D31" s="584">
        <f t="shared" ref="D31:E31" si="4">+D27-D29</f>
        <v>0</v>
      </c>
      <c r="E31" s="584">
        <f t="shared" si="4"/>
        <v>0</v>
      </c>
    </row>
    <row r="32" spans="1:5" ht="23.25" customHeight="1">
      <c r="A32" s="16"/>
      <c r="B32" s="921" t="s">
        <v>351</v>
      </c>
      <c r="C32" s="921"/>
      <c r="D32" s="921"/>
      <c r="E32" s="921"/>
    </row>
    <row r="33" spans="1:10" ht="28.5" customHeight="1">
      <c r="A33" s="16"/>
      <c r="B33" s="921" t="s">
        <v>352</v>
      </c>
      <c r="C33" s="921"/>
      <c r="D33" s="921"/>
      <c r="E33" s="921"/>
    </row>
    <row r="34" spans="1:10">
      <c r="A34" s="16"/>
      <c r="B34" s="916" t="s">
        <v>353</v>
      </c>
      <c r="C34" s="916"/>
      <c r="D34" s="916"/>
      <c r="E34" s="916"/>
    </row>
    <row r="35" spans="1:10" s="46" customFormat="1"/>
    <row r="36" spans="1:10">
      <c r="B36" s="557" t="s">
        <v>994</v>
      </c>
    </row>
    <row r="37" spans="1:10" ht="23.25" customHeight="1">
      <c r="B37" s="851" t="s">
        <v>77</v>
      </c>
      <c r="C37" s="851"/>
      <c r="D37" s="851"/>
      <c r="E37" s="851"/>
      <c r="F37" s="243"/>
      <c r="G37" s="243"/>
      <c r="H37" s="243"/>
      <c r="I37" s="243"/>
      <c r="J37" s="243"/>
    </row>
    <row r="38" spans="1:10" hidden="1"/>
    <row r="40" spans="1:10">
      <c r="B40" t="s">
        <v>914</v>
      </c>
    </row>
    <row r="41" spans="1:10">
      <c r="B41" t="s">
        <v>913</v>
      </c>
    </row>
    <row r="44" spans="1:10">
      <c r="B44" t="s">
        <v>915</v>
      </c>
    </row>
    <row r="45" spans="1:10">
      <c r="B45" t="s">
        <v>1331</v>
      </c>
    </row>
    <row r="48" spans="1:10">
      <c r="B48" t="s">
        <v>912</v>
      </c>
    </row>
    <row r="49" spans="2:2">
      <c r="B49" t="s">
        <v>911</v>
      </c>
    </row>
  </sheetData>
  <mergeCells count="18">
    <mergeCell ref="B1:E1"/>
    <mergeCell ref="A2:E2"/>
    <mergeCell ref="A3:E3"/>
    <mergeCell ref="A5:B5"/>
    <mergeCell ref="A8:B8"/>
    <mergeCell ref="A9:B9"/>
    <mergeCell ref="A25:B25"/>
    <mergeCell ref="B34:E34"/>
    <mergeCell ref="B37:E37"/>
    <mergeCell ref="A12:B12"/>
    <mergeCell ref="A13:B13"/>
    <mergeCell ref="A17:B17"/>
    <mergeCell ref="A19:B19"/>
    <mergeCell ref="A21:B21"/>
    <mergeCell ref="A27:B27"/>
    <mergeCell ref="A29:B29"/>
    <mergeCell ref="B32:E32"/>
    <mergeCell ref="B33:E33"/>
  </mergeCells>
  <pageMargins left="0.31496062992125984" right="0.31496062992125984" top="0.35433070866141736" bottom="0.35433070866141736" header="0.31496062992125984" footer="0.31496062992125984"/>
  <pageSetup scale="110"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K60"/>
  <sheetViews>
    <sheetView topLeftCell="A34" workbookViewId="0">
      <selection activeCell="A50" sqref="A50:XFD50"/>
    </sheetView>
  </sheetViews>
  <sheetFormatPr baseColWidth="10" defaultRowHeight="15"/>
  <cols>
    <col min="1" max="1" width="2.140625" style="46" customWidth="1"/>
    <col min="2" max="3" width="3.7109375" style="17" customWidth="1"/>
    <col min="4" max="4" width="65.7109375" style="17" customWidth="1"/>
    <col min="5" max="5" width="12.7109375" style="17" customWidth="1"/>
    <col min="6" max="6" width="14.28515625" style="17" customWidth="1"/>
    <col min="7" max="8" width="12.7109375" style="17" customWidth="1"/>
    <col min="9" max="9" width="11.42578125" style="17" customWidth="1"/>
    <col min="10" max="10" width="12.85546875" style="17" customWidth="1"/>
    <col min="11" max="11" width="3.140625" style="46" customWidth="1"/>
  </cols>
  <sheetData>
    <row r="1" spans="2:10" s="46" customFormat="1" ht="6.75" customHeight="1">
      <c r="B1" s="16"/>
      <c r="C1" s="16"/>
      <c r="D1" s="16"/>
      <c r="E1" s="16"/>
      <c r="F1" s="16"/>
      <c r="G1" s="16"/>
      <c r="H1" s="16"/>
      <c r="I1" s="16"/>
    </row>
    <row r="2" spans="2:10" ht="15.75">
      <c r="B2" s="852" t="s">
        <v>427</v>
      </c>
      <c r="C2" s="853"/>
      <c r="D2" s="853"/>
      <c r="E2" s="853"/>
      <c r="F2" s="853"/>
      <c r="G2" s="853"/>
      <c r="H2" s="853"/>
      <c r="I2" s="853"/>
      <c r="J2" s="858"/>
    </row>
    <row r="3" spans="2:10" ht="15.75">
      <c r="B3" s="854" t="s">
        <v>309</v>
      </c>
      <c r="C3" s="855"/>
      <c r="D3" s="855"/>
      <c r="E3" s="855"/>
      <c r="F3" s="855"/>
      <c r="G3" s="855"/>
      <c r="H3" s="855"/>
      <c r="I3" s="855"/>
      <c r="J3" s="859"/>
    </row>
    <row r="4" spans="2:10" ht="15.75">
      <c r="B4" s="856" t="s">
        <v>1276</v>
      </c>
      <c r="C4" s="857"/>
      <c r="D4" s="857"/>
      <c r="E4" s="857"/>
      <c r="F4" s="857"/>
      <c r="G4" s="857"/>
      <c r="H4" s="857"/>
      <c r="I4" s="857"/>
      <c r="J4" s="860"/>
    </row>
    <row r="5" spans="2:10" s="46" customFormat="1" ht="2.25" customHeight="1">
      <c r="B5" s="78"/>
      <c r="C5" s="78"/>
      <c r="D5" s="78"/>
      <c r="E5" s="78"/>
      <c r="F5" s="78"/>
      <c r="G5" s="78"/>
      <c r="H5" s="78"/>
      <c r="I5" s="78"/>
      <c r="J5" s="78"/>
    </row>
    <row r="6" spans="2:10">
      <c r="B6" s="884" t="s">
        <v>75</v>
      </c>
      <c r="C6" s="932"/>
      <c r="D6" s="885"/>
      <c r="E6" s="883" t="s">
        <v>210</v>
      </c>
      <c r="F6" s="883"/>
      <c r="G6" s="883"/>
      <c r="H6" s="883"/>
      <c r="I6" s="883"/>
      <c r="J6" s="883" t="s">
        <v>202</v>
      </c>
    </row>
    <row r="7" spans="2:10" ht="22.5">
      <c r="B7" s="886"/>
      <c r="C7" s="933"/>
      <c r="D7" s="887"/>
      <c r="E7" s="47" t="s">
        <v>203</v>
      </c>
      <c r="F7" s="47" t="s">
        <v>204</v>
      </c>
      <c r="G7" s="47" t="s">
        <v>178</v>
      </c>
      <c r="H7" s="47" t="s">
        <v>179</v>
      </c>
      <c r="I7" s="47" t="s">
        <v>205</v>
      </c>
      <c r="J7" s="883"/>
    </row>
    <row r="8" spans="2:10" ht="15.75" customHeight="1">
      <c r="B8" s="888"/>
      <c r="C8" s="934"/>
      <c r="D8" s="889"/>
      <c r="E8" s="47">
        <v>1</v>
      </c>
      <c r="F8" s="47">
        <v>2</v>
      </c>
      <c r="G8" s="47" t="s">
        <v>206</v>
      </c>
      <c r="H8" s="47">
        <v>4</v>
      </c>
      <c r="I8" s="47">
        <v>5</v>
      </c>
      <c r="J8" s="47" t="s">
        <v>207</v>
      </c>
    </row>
    <row r="9" spans="2:10" ht="15" customHeight="1">
      <c r="B9" s="926" t="s">
        <v>310</v>
      </c>
      <c r="C9" s="927"/>
      <c r="D9" s="928"/>
      <c r="E9" s="80"/>
      <c r="F9" s="62"/>
      <c r="G9" s="62"/>
      <c r="H9" s="62"/>
      <c r="I9" s="62"/>
      <c r="J9" s="62"/>
    </row>
    <row r="10" spans="2:10">
      <c r="B10" s="48"/>
      <c r="C10" s="924" t="s">
        <v>311</v>
      </c>
      <c r="D10" s="925"/>
      <c r="E10" s="428">
        <f>+E11+E12</f>
        <v>568440.6</v>
      </c>
      <c r="F10" s="428">
        <f>+F11+F12</f>
        <v>3850.66</v>
      </c>
      <c r="G10" s="429">
        <f>+E10+F10</f>
        <v>572291.26</v>
      </c>
      <c r="H10" s="428">
        <f t="shared" ref="H10:I10" si="0">+H11+H12</f>
        <v>30135.66</v>
      </c>
      <c r="I10" s="428">
        <f t="shared" si="0"/>
        <v>30135.66</v>
      </c>
      <c r="J10" s="429">
        <f>+G10-H10</f>
        <v>542155.6</v>
      </c>
    </row>
    <row r="11" spans="2:10">
      <c r="B11" s="48"/>
      <c r="C11" s="79"/>
      <c r="D11" s="49" t="s">
        <v>312</v>
      </c>
      <c r="E11" s="430">
        <v>568440.6</v>
      </c>
      <c r="F11" s="335">
        <v>3850.66</v>
      </c>
      <c r="G11" s="335">
        <f>E11+F11</f>
        <v>572291.26</v>
      </c>
      <c r="H11" s="335">
        <v>30135.66</v>
      </c>
      <c r="I11" s="335">
        <v>30135.66</v>
      </c>
      <c r="J11" s="335">
        <f t="shared" ref="J11:J38" si="1">+G11-H11</f>
        <v>542155.6</v>
      </c>
    </row>
    <row r="12" spans="2:10">
      <c r="B12" s="48"/>
      <c r="C12" s="79"/>
      <c r="D12" s="49" t="s">
        <v>313</v>
      </c>
      <c r="E12" s="430">
        <v>0</v>
      </c>
      <c r="F12" s="335">
        <v>0</v>
      </c>
      <c r="G12" s="335">
        <f t="shared" ref="G12:G38" si="2">+E12+F12</f>
        <v>0</v>
      </c>
      <c r="H12" s="335">
        <v>0</v>
      </c>
      <c r="I12" s="335">
        <v>0</v>
      </c>
      <c r="J12" s="335">
        <f t="shared" si="1"/>
        <v>0</v>
      </c>
    </row>
    <row r="13" spans="2:10">
      <c r="B13" s="48"/>
      <c r="C13" s="924" t="s">
        <v>314</v>
      </c>
      <c r="D13" s="925"/>
      <c r="E13" s="428">
        <f>SUM(E14:E21)</f>
        <v>1924271.29</v>
      </c>
      <c r="F13" s="428">
        <f>SUM(F14:F21)</f>
        <v>3209668.42</v>
      </c>
      <c r="G13" s="429">
        <f t="shared" si="2"/>
        <v>5133939.71</v>
      </c>
      <c r="H13" s="428">
        <f t="shared" ref="H13:I13" si="3">SUM(H14:H21)</f>
        <v>4203458.3899999997</v>
      </c>
      <c r="I13" s="428">
        <f t="shared" si="3"/>
        <v>4214032.3899999997</v>
      </c>
      <c r="J13" s="429">
        <f t="shared" si="1"/>
        <v>930481.3200000003</v>
      </c>
    </row>
    <row r="14" spans="2:10">
      <c r="B14" s="48"/>
      <c r="C14" s="79"/>
      <c r="D14" s="49" t="s">
        <v>315</v>
      </c>
      <c r="E14" s="430">
        <v>1924271.29</v>
      </c>
      <c r="F14" s="335">
        <v>3209668.42</v>
      </c>
      <c r="G14" s="335">
        <f t="shared" si="2"/>
        <v>5133939.71</v>
      </c>
      <c r="H14" s="335">
        <v>4203458.3899999997</v>
      </c>
      <c r="I14" s="335">
        <v>4214032.3899999997</v>
      </c>
      <c r="J14" s="335">
        <f t="shared" si="1"/>
        <v>930481.3200000003</v>
      </c>
    </row>
    <row r="15" spans="2:10">
      <c r="B15" s="48"/>
      <c r="C15" s="79"/>
      <c r="D15" s="49" t="s">
        <v>316</v>
      </c>
      <c r="E15" s="430">
        <v>0</v>
      </c>
      <c r="F15" s="430">
        <v>0</v>
      </c>
      <c r="G15" s="335">
        <f t="shared" si="2"/>
        <v>0</v>
      </c>
      <c r="H15" s="430">
        <v>0</v>
      </c>
      <c r="I15" s="430">
        <v>0</v>
      </c>
      <c r="J15" s="335">
        <f t="shared" si="1"/>
        <v>0</v>
      </c>
    </row>
    <row r="16" spans="2:10">
      <c r="B16" s="48"/>
      <c r="C16" s="79"/>
      <c r="D16" s="49" t="s">
        <v>317</v>
      </c>
      <c r="E16" s="430">
        <v>0</v>
      </c>
      <c r="F16" s="430">
        <v>0</v>
      </c>
      <c r="G16" s="335">
        <f t="shared" si="2"/>
        <v>0</v>
      </c>
      <c r="H16" s="430">
        <v>0</v>
      </c>
      <c r="I16" s="430">
        <v>0</v>
      </c>
      <c r="J16" s="335">
        <f t="shared" si="1"/>
        <v>0</v>
      </c>
    </row>
    <row r="17" spans="2:10">
      <c r="B17" s="48"/>
      <c r="C17" s="79"/>
      <c r="D17" s="49" t="s">
        <v>318</v>
      </c>
      <c r="E17" s="430">
        <v>0</v>
      </c>
      <c r="F17" s="430">
        <v>0</v>
      </c>
      <c r="G17" s="335">
        <f t="shared" si="2"/>
        <v>0</v>
      </c>
      <c r="H17" s="430">
        <v>0</v>
      </c>
      <c r="I17" s="430">
        <v>0</v>
      </c>
      <c r="J17" s="335">
        <f t="shared" si="1"/>
        <v>0</v>
      </c>
    </row>
    <row r="18" spans="2:10">
      <c r="B18" s="48"/>
      <c r="C18" s="79"/>
      <c r="D18" s="49" t="s">
        <v>319</v>
      </c>
      <c r="E18" s="430">
        <v>0</v>
      </c>
      <c r="F18" s="430">
        <v>0</v>
      </c>
      <c r="G18" s="335">
        <f t="shared" si="2"/>
        <v>0</v>
      </c>
      <c r="H18" s="430">
        <v>0</v>
      </c>
      <c r="I18" s="430">
        <v>0</v>
      </c>
      <c r="J18" s="335">
        <f t="shared" si="1"/>
        <v>0</v>
      </c>
    </row>
    <row r="19" spans="2:10">
      <c r="B19" s="48"/>
      <c r="C19" s="79"/>
      <c r="D19" s="49" t="s">
        <v>320</v>
      </c>
      <c r="E19" s="430">
        <v>0</v>
      </c>
      <c r="F19" s="430">
        <v>0</v>
      </c>
      <c r="G19" s="335">
        <f t="shared" si="2"/>
        <v>0</v>
      </c>
      <c r="H19" s="430">
        <v>0</v>
      </c>
      <c r="I19" s="430">
        <v>0</v>
      </c>
      <c r="J19" s="335">
        <f t="shared" si="1"/>
        <v>0</v>
      </c>
    </row>
    <row r="20" spans="2:10">
      <c r="B20" s="48"/>
      <c r="C20" s="79"/>
      <c r="D20" s="49" t="s">
        <v>321</v>
      </c>
      <c r="E20" s="430">
        <v>0</v>
      </c>
      <c r="F20" s="430">
        <v>0</v>
      </c>
      <c r="G20" s="335">
        <f t="shared" si="2"/>
        <v>0</v>
      </c>
      <c r="H20" s="430">
        <v>0</v>
      </c>
      <c r="I20" s="430">
        <v>0</v>
      </c>
      <c r="J20" s="335">
        <f t="shared" si="1"/>
        <v>0</v>
      </c>
    </row>
    <row r="21" spans="2:10">
      <c r="B21" s="48"/>
      <c r="C21" s="79"/>
      <c r="D21" s="49" t="s">
        <v>322</v>
      </c>
      <c r="E21" s="430">
        <v>0</v>
      </c>
      <c r="F21" s="430">
        <v>0</v>
      </c>
      <c r="G21" s="335">
        <f t="shared" si="2"/>
        <v>0</v>
      </c>
      <c r="H21" s="430">
        <v>0</v>
      </c>
      <c r="I21" s="430">
        <v>0</v>
      </c>
      <c r="J21" s="335">
        <f t="shared" si="1"/>
        <v>0</v>
      </c>
    </row>
    <row r="22" spans="2:10">
      <c r="B22" s="48"/>
      <c r="C22" s="924" t="s">
        <v>323</v>
      </c>
      <c r="D22" s="925"/>
      <c r="E22" s="428">
        <f>SUM(E23:E25)</f>
        <v>0</v>
      </c>
      <c r="F22" s="428">
        <f>SUM(F23:F25)</f>
        <v>0</v>
      </c>
      <c r="G22" s="429">
        <f t="shared" si="2"/>
        <v>0</v>
      </c>
      <c r="H22" s="428">
        <f t="shared" ref="H22:I22" si="4">SUM(H23:H25)</f>
        <v>0</v>
      </c>
      <c r="I22" s="428">
        <f t="shared" si="4"/>
        <v>0</v>
      </c>
      <c r="J22" s="429">
        <f t="shared" si="1"/>
        <v>0</v>
      </c>
    </row>
    <row r="23" spans="2:10">
      <c r="B23" s="48"/>
      <c r="C23" s="79"/>
      <c r="D23" s="49" t="s">
        <v>324</v>
      </c>
      <c r="E23" s="430">
        <v>0</v>
      </c>
      <c r="F23" s="430">
        <v>0</v>
      </c>
      <c r="G23" s="335">
        <f t="shared" si="2"/>
        <v>0</v>
      </c>
      <c r="H23" s="430">
        <v>0</v>
      </c>
      <c r="I23" s="430">
        <v>0</v>
      </c>
      <c r="J23" s="335">
        <f t="shared" si="1"/>
        <v>0</v>
      </c>
    </row>
    <row r="24" spans="2:10">
      <c r="B24" s="48"/>
      <c r="C24" s="79"/>
      <c r="D24" s="49" t="s">
        <v>325</v>
      </c>
      <c r="E24" s="430">
        <v>0</v>
      </c>
      <c r="F24" s="335">
        <v>0</v>
      </c>
      <c r="G24" s="335">
        <f t="shared" si="2"/>
        <v>0</v>
      </c>
      <c r="H24" s="335">
        <v>0</v>
      </c>
      <c r="I24" s="335">
        <v>0</v>
      </c>
      <c r="J24" s="335">
        <f t="shared" si="1"/>
        <v>0</v>
      </c>
    </row>
    <row r="25" spans="2:10">
      <c r="B25" s="48"/>
      <c r="C25" s="79"/>
      <c r="D25" s="49" t="s">
        <v>326</v>
      </c>
      <c r="E25" s="430">
        <v>0</v>
      </c>
      <c r="F25" s="430">
        <v>0</v>
      </c>
      <c r="G25" s="335">
        <f t="shared" si="2"/>
        <v>0</v>
      </c>
      <c r="H25" s="430">
        <v>0</v>
      </c>
      <c r="I25" s="430">
        <v>0</v>
      </c>
      <c r="J25" s="335">
        <f t="shared" si="1"/>
        <v>0</v>
      </c>
    </row>
    <row r="26" spans="2:10">
      <c r="B26" s="48"/>
      <c r="C26" s="924" t="s">
        <v>327</v>
      </c>
      <c r="D26" s="925"/>
      <c r="E26" s="428">
        <f>SUM(E27:E28)</f>
        <v>0</v>
      </c>
      <c r="F26" s="428">
        <f>SUM(F27:F28)</f>
        <v>0</v>
      </c>
      <c r="G26" s="429">
        <f t="shared" si="2"/>
        <v>0</v>
      </c>
      <c r="H26" s="428">
        <f t="shared" ref="H26:I26" si="5">SUM(H27:H28)</f>
        <v>0</v>
      </c>
      <c r="I26" s="428">
        <f t="shared" si="5"/>
        <v>0</v>
      </c>
      <c r="J26" s="429">
        <f t="shared" si="1"/>
        <v>0</v>
      </c>
    </row>
    <row r="27" spans="2:10">
      <c r="B27" s="48"/>
      <c r="C27" s="79"/>
      <c r="D27" s="49" t="s">
        <v>328</v>
      </c>
      <c r="E27" s="430">
        <v>0</v>
      </c>
      <c r="F27" s="430">
        <v>0</v>
      </c>
      <c r="G27" s="335">
        <f t="shared" si="2"/>
        <v>0</v>
      </c>
      <c r="H27" s="430">
        <v>0</v>
      </c>
      <c r="I27" s="430">
        <v>0</v>
      </c>
      <c r="J27" s="335">
        <f t="shared" si="1"/>
        <v>0</v>
      </c>
    </row>
    <row r="28" spans="2:10">
      <c r="B28" s="48"/>
      <c r="C28" s="79"/>
      <c r="D28" s="49" t="s">
        <v>329</v>
      </c>
      <c r="E28" s="430">
        <v>0</v>
      </c>
      <c r="F28" s="430">
        <v>0</v>
      </c>
      <c r="G28" s="335">
        <f t="shared" si="2"/>
        <v>0</v>
      </c>
      <c r="H28" s="430">
        <v>0</v>
      </c>
      <c r="I28" s="430">
        <v>0</v>
      </c>
      <c r="J28" s="335">
        <f t="shared" si="1"/>
        <v>0</v>
      </c>
    </row>
    <row r="29" spans="2:10">
      <c r="B29" s="48"/>
      <c r="C29" s="924" t="s">
        <v>330</v>
      </c>
      <c r="D29" s="925"/>
      <c r="E29" s="428">
        <f>SUM(E30:E33)</f>
        <v>0</v>
      </c>
      <c r="F29" s="428">
        <f>SUM(F30:F33)</f>
        <v>0</v>
      </c>
      <c r="G29" s="429">
        <f t="shared" si="2"/>
        <v>0</v>
      </c>
      <c r="H29" s="428">
        <f t="shared" ref="H29:I29" si="6">SUM(H30:H33)</f>
        <v>0</v>
      </c>
      <c r="I29" s="428">
        <f t="shared" si="6"/>
        <v>0</v>
      </c>
      <c r="J29" s="429">
        <f t="shared" si="1"/>
        <v>0</v>
      </c>
    </row>
    <row r="30" spans="2:10">
      <c r="B30" s="48"/>
      <c r="C30" s="79"/>
      <c r="D30" s="49" t="s">
        <v>331</v>
      </c>
      <c r="E30" s="430">
        <v>0</v>
      </c>
      <c r="F30" s="430">
        <v>0</v>
      </c>
      <c r="G30" s="335">
        <f t="shared" si="2"/>
        <v>0</v>
      </c>
      <c r="H30" s="430">
        <v>0</v>
      </c>
      <c r="I30" s="430">
        <v>0</v>
      </c>
      <c r="J30" s="335">
        <f t="shared" si="1"/>
        <v>0</v>
      </c>
    </row>
    <row r="31" spans="2:10">
      <c r="B31" s="48"/>
      <c r="C31" s="79"/>
      <c r="D31" s="49" t="s">
        <v>332</v>
      </c>
      <c r="E31" s="430">
        <v>0</v>
      </c>
      <c r="F31" s="430">
        <v>0</v>
      </c>
      <c r="G31" s="335">
        <f t="shared" si="2"/>
        <v>0</v>
      </c>
      <c r="H31" s="430">
        <v>0</v>
      </c>
      <c r="I31" s="430">
        <v>0</v>
      </c>
      <c r="J31" s="335">
        <f t="shared" si="1"/>
        <v>0</v>
      </c>
    </row>
    <row r="32" spans="2:10">
      <c r="B32" s="48"/>
      <c r="C32" s="79"/>
      <c r="D32" s="49" t="s">
        <v>333</v>
      </c>
      <c r="E32" s="430">
        <v>0</v>
      </c>
      <c r="F32" s="430">
        <v>0</v>
      </c>
      <c r="G32" s="335">
        <f t="shared" si="2"/>
        <v>0</v>
      </c>
      <c r="H32" s="430">
        <v>0</v>
      </c>
      <c r="I32" s="430">
        <v>0</v>
      </c>
      <c r="J32" s="335">
        <f t="shared" si="1"/>
        <v>0</v>
      </c>
    </row>
    <row r="33" spans="1:11">
      <c r="B33" s="48"/>
      <c r="C33" s="79"/>
      <c r="D33" s="49" t="s">
        <v>334</v>
      </c>
      <c r="E33" s="430">
        <v>0</v>
      </c>
      <c r="F33" s="430">
        <v>0</v>
      </c>
      <c r="G33" s="335">
        <f t="shared" si="2"/>
        <v>0</v>
      </c>
      <c r="H33" s="430">
        <v>0</v>
      </c>
      <c r="I33" s="430">
        <v>0</v>
      </c>
      <c r="J33" s="335">
        <f t="shared" si="1"/>
        <v>0</v>
      </c>
    </row>
    <row r="34" spans="1:11">
      <c r="B34" s="48"/>
      <c r="C34" s="924" t="s">
        <v>335</v>
      </c>
      <c r="D34" s="925"/>
      <c r="E34" s="428">
        <f>SUM(E35)</f>
        <v>0</v>
      </c>
      <c r="F34" s="428">
        <f>SUM(F35)</f>
        <v>0</v>
      </c>
      <c r="G34" s="429">
        <f t="shared" si="2"/>
        <v>0</v>
      </c>
      <c r="H34" s="428">
        <f t="shared" ref="H34:I34" si="7">SUM(H35)</f>
        <v>0</v>
      </c>
      <c r="I34" s="428">
        <f t="shared" si="7"/>
        <v>0</v>
      </c>
      <c r="J34" s="429">
        <f t="shared" si="1"/>
        <v>0</v>
      </c>
    </row>
    <row r="35" spans="1:11">
      <c r="B35" s="48"/>
      <c r="C35" s="79"/>
      <c r="D35" s="49" t="s">
        <v>336</v>
      </c>
      <c r="E35" s="430">
        <v>0</v>
      </c>
      <c r="F35" s="430">
        <v>0</v>
      </c>
      <c r="G35" s="335">
        <f t="shared" si="2"/>
        <v>0</v>
      </c>
      <c r="H35" s="430">
        <v>0</v>
      </c>
      <c r="I35" s="430">
        <v>0</v>
      </c>
      <c r="J35" s="335">
        <f t="shared" si="1"/>
        <v>0</v>
      </c>
    </row>
    <row r="36" spans="1:11" ht="15" customHeight="1">
      <c r="B36" s="926" t="s">
        <v>337</v>
      </c>
      <c r="C36" s="927"/>
      <c r="D36" s="928"/>
      <c r="E36" s="430">
        <v>0</v>
      </c>
      <c r="F36" s="430">
        <v>0</v>
      </c>
      <c r="G36" s="335">
        <f t="shared" si="2"/>
        <v>0</v>
      </c>
      <c r="H36" s="430">
        <v>0</v>
      </c>
      <c r="I36" s="430">
        <v>0</v>
      </c>
      <c r="J36" s="335">
        <f t="shared" si="1"/>
        <v>0</v>
      </c>
    </row>
    <row r="37" spans="1:11" ht="15" customHeight="1">
      <c r="B37" s="926" t="s">
        <v>338</v>
      </c>
      <c r="C37" s="927"/>
      <c r="D37" s="928"/>
      <c r="E37" s="430">
        <v>0</v>
      </c>
      <c r="F37" s="430">
        <v>0</v>
      </c>
      <c r="G37" s="335">
        <f t="shared" si="2"/>
        <v>0</v>
      </c>
      <c r="H37" s="430">
        <v>0</v>
      </c>
      <c r="I37" s="430">
        <v>0</v>
      </c>
      <c r="J37" s="335">
        <f t="shared" si="1"/>
        <v>0</v>
      </c>
    </row>
    <row r="38" spans="1:11" ht="15.75" customHeight="1">
      <c r="B38" s="926" t="s">
        <v>339</v>
      </c>
      <c r="C38" s="927"/>
      <c r="D38" s="928"/>
      <c r="E38" s="430">
        <v>0</v>
      </c>
      <c r="F38" s="430">
        <v>0</v>
      </c>
      <c r="G38" s="335">
        <f t="shared" si="2"/>
        <v>0</v>
      </c>
      <c r="H38" s="430">
        <v>0</v>
      </c>
      <c r="I38" s="430">
        <v>0</v>
      </c>
      <c r="J38" s="335">
        <f t="shared" si="1"/>
        <v>0</v>
      </c>
    </row>
    <row r="39" spans="1:11" ht="20.25" customHeight="1">
      <c r="B39" s="922" t="s">
        <v>890</v>
      </c>
      <c r="C39" s="931"/>
      <c r="D39" s="923"/>
      <c r="E39" s="430">
        <v>7935529.1100000003</v>
      </c>
      <c r="F39" s="335">
        <v>1444082.34</v>
      </c>
      <c r="G39" s="335">
        <f t="shared" ref="G39" si="8">+E39+F39</f>
        <v>9379611.4500000011</v>
      </c>
      <c r="H39" s="335">
        <v>6291932.1799999997</v>
      </c>
      <c r="I39" s="335">
        <v>6299321.6799999997</v>
      </c>
      <c r="J39" s="335">
        <f t="shared" ref="J39" si="9">+G39-H39</f>
        <v>3087679.2700000014</v>
      </c>
    </row>
    <row r="40" spans="1:11" s="54" customFormat="1" ht="24.75" customHeight="1">
      <c r="A40" s="53"/>
      <c r="B40" s="66"/>
      <c r="C40" s="929" t="s">
        <v>208</v>
      </c>
      <c r="D40" s="930"/>
      <c r="E40" s="431">
        <f>E14+E11+E39</f>
        <v>10428241</v>
      </c>
      <c r="F40" s="431">
        <f t="shared" ref="F40:J40" si="10">F14+F11+F39</f>
        <v>4657601.42</v>
      </c>
      <c r="G40" s="431">
        <f t="shared" si="10"/>
        <v>15085842.420000002</v>
      </c>
      <c r="H40" s="431">
        <f t="shared" si="10"/>
        <v>10525526.23</v>
      </c>
      <c r="I40" s="431">
        <f t="shared" si="10"/>
        <v>10543489.73</v>
      </c>
      <c r="J40" s="431">
        <f t="shared" si="10"/>
        <v>4560316.1900000013</v>
      </c>
      <c r="K40" s="53"/>
    </row>
    <row r="41" spans="1:11">
      <c r="B41" s="16"/>
      <c r="C41" s="16"/>
      <c r="D41" s="16"/>
      <c r="E41" s="16"/>
      <c r="F41" s="16"/>
      <c r="G41" s="16"/>
      <c r="H41" s="16"/>
      <c r="I41" s="16"/>
      <c r="J41" s="16"/>
    </row>
    <row r="42" spans="1:11">
      <c r="B42" s="16"/>
      <c r="C42" s="16"/>
      <c r="D42" s="16"/>
      <c r="E42" s="16"/>
      <c r="F42" s="16"/>
      <c r="G42" s="16"/>
      <c r="H42" s="16"/>
      <c r="I42" s="16"/>
      <c r="J42" s="16"/>
    </row>
    <row r="43" spans="1:11">
      <c r="C43" s="38" t="s">
        <v>994</v>
      </c>
    </row>
    <row r="44" spans="1:11">
      <c r="C44" s="851" t="s">
        <v>77</v>
      </c>
      <c r="D44" s="851"/>
      <c r="E44" s="851"/>
      <c r="F44" s="851"/>
      <c r="G44" s="851"/>
      <c r="H44" s="851"/>
      <c r="I44" s="851"/>
      <c r="J44" s="851"/>
      <c r="K44" s="851"/>
    </row>
    <row r="45" spans="1:11">
      <c r="C45" s="403"/>
      <c r="D45" s="403"/>
      <c r="E45" s="403"/>
      <c r="F45" s="403"/>
      <c r="G45" s="403"/>
      <c r="H45" s="403"/>
      <c r="I45" s="403"/>
      <c r="J45" s="403"/>
      <c r="K45" s="403"/>
    </row>
    <row r="46" spans="1:11">
      <c r="C46" s="403"/>
      <c r="D46" s="403"/>
      <c r="E46" s="403"/>
      <c r="F46" s="403"/>
      <c r="G46" s="403"/>
      <c r="H46" s="403"/>
      <c r="I46" s="403"/>
      <c r="J46" s="403"/>
      <c r="K46" s="403"/>
    </row>
    <row r="47" spans="1:11">
      <c r="C47" s="403"/>
      <c r="D47" s="403"/>
      <c r="E47" s="403"/>
      <c r="F47" s="403"/>
      <c r="G47" s="403"/>
      <c r="H47" s="403"/>
      <c r="I47" s="403"/>
      <c r="J47" s="403"/>
      <c r="K47" s="403"/>
    </row>
    <row r="48" spans="1:11">
      <c r="C48" s="403"/>
      <c r="D48" s="403"/>
      <c r="E48" s="403"/>
      <c r="F48" s="403"/>
      <c r="G48" s="403"/>
      <c r="H48" s="403"/>
      <c r="I48" s="403"/>
      <c r="J48" s="403"/>
      <c r="K48" s="403"/>
    </row>
    <row r="49" spans="4:8">
      <c r="D49" s="246" t="s">
        <v>907</v>
      </c>
      <c r="F49" s="410" t="s">
        <v>442</v>
      </c>
      <c r="G49" s="410"/>
      <c r="H49" s="410"/>
    </row>
    <row r="50" spans="4:8">
      <c r="D50" s="406" t="s">
        <v>891</v>
      </c>
      <c r="F50" s="797" t="s">
        <v>892</v>
      </c>
      <c r="G50" s="797"/>
      <c r="H50" s="797"/>
    </row>
    <row r="51" spans="4:8">
      <c r="D51" s="406"/>
      <c r="F51" s="406"/>
      <c r="G51" s="406"/>
      <c r="H51" s="406"/>
    </row>
    <row r="52" spans="4:8">
      <c r="D52" s="406"/>
      <c r="F52" s="406"/>
      <c r="G52" s="406"/>
      <c r="H52" s="406"/>
    </row>
    <row r="53" spans="4:8">
      <c r="D53" s="406"/>
    </row>
    <row r="54" spans="4:8">
      <c r="D54" s="246" t="s">
        <v>908</v>
      </c>
      <c r="F54" s="246" t="s">
        <v>441</v>
      </c>
    </row>
    <row r="55" spans="4:8">
      <c r="D55" s="406" t="s">
        <v>1332</v>
      </c>
      <c r="F55" s="797" t="s">
        <v>893</v>
      </c>
      <c r="G55" s="797"/>
      <c r="H55" s="797"/>
    </row>
    <row r="59" spans="4:8">
      <c r="D59" s="17" t="s">
        <v>910</v>
      </c>
    </row>
    <row r="60" spans="4:8">
      <c r="D60" s="797" t="s">
        <v>909</v>
      </c>
      <c r="E60" s="797"/>
      <c r="F60" s="797"/>
    </row>
  </sheetData>
  <mergeCells count="22">
    <mergeCell ref="C29:D29"/>
    <mergeCell ref="B2:J2"/>
    <mergeCell ref="B4:J4"/>
    <mergeCell ref="B6:D8"/>
    <mergeCell ref="E6:I6"/>
    <mergeCell ref="J6:J7"/>
    <mergeCell ref="B9:D9"/>
    <mergeCell ref="C10:D10"/>
    <mergeCell ref="C13:D13"/>
    <mergeCell ref="C22:D22"/>
    <mergeCell ref="C26:D26"/>
    <mergeCell ref="B3:J3"/>
    <mergeCell ref="F50:H50"/>
    <mergeCell ref="F55:H55"/>
    <mergeCell ref="D60:F60"/>
    <mergeCell ref="C34:D34"/>
    <mergeCell ref="B36:D36"/>
    <mergeCell ref="B37:D37"/>
    <mergeCell ref="B38:D38"/>
    <mergeCell ref="C40:D40"/>
    <mergeCell ref="B39:D39"/>
    <mergeCell ref="C44:K44"/>
  </mergeCells>
  <pageMargins left="0.31496062992125984" right="0.31496062992125984" top="0.35433070866141736" bottom="0.35433070866141736" header="0.31496062992125984" footer="0.31496062992125984"/>
  <pageSetup scale="85" fitToHeight="0" orientation="landscape" r:id="rId1"/>
  <ignoredErrors>
    <ignoredError sqref="G10 G13 G22 G26 G29 G34" formula="1"/>
  </ignoredError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D757"/>
  <sheetViews>
    <sheetView workbookViewId="0">
      <selection activeCell="A743" sqref="A743:D743"/>
    </sheetView>
  </sheetViews>
  <sheetFormatPr baseColWidth="10" defaultRowHeight="14.25"/>
  <cols>
    <col min="1" max="1" width="16" style="275" customWidth="1"/>
    <col min="2" max="2" width="98.140625" style="97" customWidth="1"/>
    <col min="3" max="3" width="14" style="393" customWidth="1"/>
    <col min="4" max="245" width="11.42578125" style="97"/>
    <col min="246" max="251" width="4.85546875" style="97" customWidth="1"/>
    <col min="252" max="252" width="5.42578125" style="97" customWidth="1"/>
    <col min="253" max="253" width="84.42578125" style="97" customWidth="1"/>
    <col min="254" max="254" width="7.85546875" style="97" customWidth="1"/>
    <col min="255" max="255" width="3.85546875" style="97" customWidth="1"/>
    <col min="256" max="256" width="5.7109375" style="97" customWidth="1"/>
    <col min="257" max="501" width="11.42578125" style="97"/>
    <col min="502" max="507" width="4.85546875" style="97" customWidth="1"/>
    <col min="508" max="508" width="5.42578125" style="97" customWidth="1"/>
    <col min="509" max="509" width="84.42578125" style="97" customWidth="1"/>
    <col min="510" max="510" width="7.85546875" style="97" customWidth="1"/>
    <col min="511" max="511" width="3.85546875" style="97" customWidth="1"/>
    <col min="512" max="512" width="5.7109375" style="97" customWidth="1"/>
    <col min="513" max="757" width="11.42578125" style="97"/>
    <col min="758" max="763" width="4.85546875" style="97" customWidth="1"/>
    <col min="764" max="764" width="5.42578125" style="97" customWidth="1"/>
    <col min="765" max="765" width="84.42578125" style="97" customWidth="1"/>
    <col min="766" max="766" width="7.85546875" style="97" customWidth="1"/>
    <col min="767" max="767" width="3.85546875" style="97" customWidth="1"/>
    <col min="768" max="768" width="5.7109375" style="97" customWidth="1"/>
    <col min="769" max="1013" width="11.42578125" style="97"/>
    <col min="1014" max="1019" width="4.85546875" style="97" customWidth="1"/>
    <col min="1020" max="1020" width="5.42578125" style="97" customWidth="1"/>
    <col min="1021" max="1021" width="84.42578125" style="97" customWidth="1"/>
    <col min="1022" max="1022" width="7.85546875" style="97" customWidth="1"/>
    <col min="1023" max="1023" width="3.85546875" style="97" customWidth="1"/>
    <col min="1024" max="1024" width="5.7109375" style="97" customWidth="1"/>
    <col min="1025" max="1269" width="11.42578125" style="97"/>
    <col min="1270" max="1275" width="4.85546875" style="97" customWidth="1"/>
    <col min="1276" max="1276" width="5.42578125" style="97" customWidth="1"/>
    <col min="1277" max="1277" width="84.42578125" style="97" customWidth="1"/>
    <col min="1278" max="1278" width="7.85546875" style="97" customWidth="1"/>
    <col min="1279" max="1279" width="3.85546875" style="97" customWidth="1"/>
    <col min="1280" max="1280" width="5.7109375" style="97" customWidth="1"/>
    <col min="1281" max="1525" width="11.42578125" style="97"/>
    <col min="1526" max="1531" width="4.85546875" style="97" customWidth="1"/>
    <col min="1532" max="1532" width="5.42578125" style="97" customWidth="1"/>
    <col min="1533" max="1533" width="84.42578125" style="97" customWidth="1"/>
    <col min="1534" max="1534" width="7.85546875" style="97" customWidth="1"/>
    <col min="1535" max="1535" width="3.85546875" style="97" customWidth="1"/>
    <col min="1536" max="1536" width="5.7109375" style="97" customWidth="1"/>
    <col min="1537" max="1781" width="11.42578125" style="97"/>
    <col min="1782" max="1787" width="4.85546875" style="97" customWidth="1"/>
    <col min="1788" max="1788" width="5.42578125" style="97" customWidth="1"/>
    <col min="1789" max="1789" width="84.42578125" style="97" customWidth="1"/>
    <col min="1790" max="1790" width="7.85546875" style="97" customWidth="1"/>
    <col min="1791" max="1791" width="3.85546875" style="97" customWidth="1"/>
    <col min="1792" max="1792" width="5.7109375" style="97" customWidth="1"/>
    <col min="1793" max="2037" width="11.42578125" style="97"/>
    <col min="2038" max="2043" width="4.85546875" style="97" customWidth="1"/>
    <col min="2044" max="2044" width="5.42578125" style="97" customWidth="1"/>
    <col min="2045" max="2045" width="84.42578125" style="97" customWidth="1"/>
    <col min="2046" max="2046" width="7.85546875" style="97" customWidth="1"/>
    <col min="2047" max="2047" width="3.85546875" style="97" customWidth="1"/>
    <col min="2048" max="2048" width="5.7109375" style="97" customWidth="1"/>
    <col min="2049" max="2293" width="11.42578125" style="97"/>
    <col min="2294" max="2299" width="4.85546875" style="97" customWidth="1"/>
    <col min="2300" max="2300" width="5.42578125" style="97" customWidth="1"/>
    <col min="2301" max="2301" width="84.42578125" style="97" customWidth="1"/>
    <col min="2302" max="2302" width="7.85546875" style="97" customWidth="1"/>
    <col min="2303" max="2303" width="3.85546875" style="97" customWidth="1"/>
    <col min="2304" max="2304" width="5.7109375" style="97" customWidth="1"/>
    <col min="2305" max="2549" width="11.42578125" style="97"/>
    <col min="2550" max="2555" width="4.85546875" style="97" customWidth="1"/>
    <col min="2556" max="2556" width="5.42578125" style="97" customWidth="1"/>
    <col min="2557" max="2557" width="84.42578125" style="97" customWidth="1"/>
    <col min="2558" max="2558" width="7.85546875" style="97" customWidth="1"/>
    <col min="2559" max="2559" width="3.85546875" style="97" customWidth="1"/>
    <col min="2560" max="2560" width="5.7109375" style="97" customWidth="1"/>
    <col min="2561" max="2805" width="11.42578125" style="97"/>
    <col min="2806" max="2811" width="4.85546875" style="97" customWidth="1"/>
    <col min="2812" max="2812" width="5.42578125" style="97" customWidth="1"/>
    <col min="2813" max="2813" width="84.42578125" style="97" customWidth="1"/>
    <col min="2814" max="2814" width="7.85546875" style="97" customWidth="1"/>
    <col min="2815" max="2815" width="3.85546875" style="97" customWidth="1"/>
    <col min="2816" max="2816" width="5.7109375" style="97" customWidth="1"/>
    <col min="2817" max="3061" width="11.42578125" style="97"/>
    <col min="3062" max="3067" width="4.85546875" style="97" customWidth="1"/>
    <col min="3068" max="3068" width="5.42578125" style="97" customWidth="1"/>
    <col min="3069" max="3069" width="84.42578125" style="97" customWidth="1"/>
    <col min="3070" max="3070" width="7.85546875" style="97" customWidth="1"/>
    <col min="3071" max="3071" width="3.85546875" style="97" customWidth="1"/>
    <col min="3072" max="3072" width="5.7109375" style="97" customWidth="1"/>
    <col min="3073" max="3317" width="11.42578125" style="97"/>
    <col min="3318" max="3323" width="4.85546875" style="97" customWidth="1"/>
    <col min="3324" max="3324" width="5.42578125" style="97" customWidth="1"/>
    <col min="3325" max="3325" width="84.42578125" style="97" customWidth="1"/>
    <col min="3326" max="3326" width="7.85546875" style="97" customWidth="1"/>
    <col min="3327" max="3327" width="3.85546875" style="97" customWidth="1"/>
    <col min="3328" max="3328" width="5.7109375" style="97" customWidth="1"/>
    <col min="3329" max="3573" width="11.42578125" style="97"/>
    <col min="3574" max="3579" width="4.85546875" style="97" customWidth="1"/>
    <col min="3580" max="3580" width="5.42578125" style="97" customWidth="1"/>
    <col min="3581" max="3581" width="84.42578125" style="97" customWidth="1"/>
    <col min="3582" max="3582" width="7.85546875" style="97" customWidth="1"/>
    <col min="3583" max="3583" width="3.85546875" style="97" customWidth="1"/>
    <col min="3584" max="3584" width="5.7109375" style="97" customWidth="1"/>
    <col min="3585" max="3829" width="11.42578125" style="97"/>
    <col min="3830" max="3835" width="4.85546875" style="97" customWidth="1"/>
    <col min="3836" max="3836" width="5.42578125" style="97" customWidth="1"/>
    <col min="3837" max="3837" width="84.42578125" style="97" customWidth="1"/>
    <col min="3838" max="3838" width="7.85546875" style="97" customWidth="1"/>
    <col min="3839" max="3839" width="3.85546875" style="97" customWidth="1"/>
    <col min="3840" max="3840" width="5.7109375" style="97" customWidth="1"/>
    <col min="3841" max="4085" width="11.42578125" style="97"/>
    <col min="4086" max="4091" width="4.85546875" style="97" customWidth="1"/>
    <col min="4092" max="4092" width="5.42578125" style="97" customWidth="1"/>
    <col min="4093" max="4093" width="84.42578125" style="97" customWidth="1"/>
    <col min="4094" max="4094" width="7.85546875" style="97" customWidth="1"/>
    <col min="4095" max="4095" width="3.85546875" style="97" customWidth="1"/>
    <col min="4096" max="4096" width="5.7109375" style="97" customWidth="1"/>
    <col min="4097" max="4341" width="11.42578125" style="97"/>
    <col min="4342" max="4347" width="4.85546875" style="97" customWidth="1"/>
    <col min="4348" max="4348" width="5.42578125" style="97" customWidth="1"/>
    <col min="4349" max="4349" width="84.42578125" style="97" customWidth="1"/>
    <col min="4350" max="4350" width="7.85546875" style="97" customWidth="1"/>
    <col min="4351" max="4351" width="3.85546875" style="97" customWidth="1"/>
    <col min="4352" max="4352" width="5.7109375" style="97" customWidth="1"/>
    <col min="4353" max="4597" width="11.42578125" style="97"/>
    <col min="4598" max="4603" width="4.85546875" style="97" customWidth="1"/>
    <col min="4604" max="4604" width="5.42578125" style="97" customWidth="1"/>
    <col min="4605" max="4605" width="84.42578125" style="97" customWidth="1"/>
    <col min="4606" max="4606" width="7.85546875" style="97" customWidth="1"/>
    <col min="4607" max="4607" width="3.85546875" style="97" customWidth="1"/>
    <col min="4608" max="4608" width="5.7109375" style="97" customWidth="1"/>
    <col min="4609" max="4853" width="11.42578125" style="97"/>
    <col min="4854" max="4859" width="4.85546875" style="97" customWidth="1"/>
    <col min="4860" max="4860" width="5.42578125" style="97" customWidth="1"/>
    <col min="4861" max="4861" width="84.42578125" style="97" customWidth="1"/>
    <col min="4862" max="4862" width="7.85546875" style="97" customWidth="1"/>
    <col min="4863" max="4863" width="3.85546875" style="97" customWidth="1"/>
    <col min="4864" max="4864" width="5.7109375" style="97" customWidth="1"/>
    <col min="4865" max="5109" width="11.42578125" style="97"/>
    <col min="5110" max="5115" width="4.85546875" style="97" customWidth="1"/>
    <col min="5116" max="5116" width="5.42578125" style="97" customWidth="1"/>
    <col min="5117" max="5117" width="84.42578125" style="97" customWidth="1"/>
    <col min="5118" max="5118" width="7.85546875" style="97" customWidth="1"/>
    <col min="5119" max="5119" width="3.85546875" style="97" customWidth="1"/>
    <col min="5120" max="5120" width="5.7109375" style="97" customWidth="1"/>
    <col min="5121" max="5365" width="11.42578125" style="97"/>
    <col min="5366" max="5371" width="4.85546875" style="97" customWidth="1"/>
    <col min="5372" max="5372" width="5.42578125" style="97" customWidth="1"/>
    <col min="5373" max="5373" width="84.42578125" style="97" customWidth="1"/>
    <col min="5374" max="5374" width="7.85546875" style="97" customWidth="1"/>
    <col min="5375" max="5375" width="3.85546875" style="97" customWidth="1"/>
    <col min="5376" max="5376" width="5.7109375" style="97" customWidth="1"/>
    <col min="5377" max="5621" width="11.42578125" style="97"/>
    <col min="5622" max="5627" width="4.85546875" style="97" customWidth="1"/>
    <col min="5628" max="5628" width="5.42578125" style="97" customWidth="1"/>
    <col min="5629" max="5629" width="84.42578125" style="97" customWidth="1"/>
    <col min="5630" max="5630" width="7.85546875" style="97" customWidth="1"/>
    <col min="5631" max="5631" width="3.85546875" style="97" customWidth="1"/>
    <col min="5632" max="5632" width="5.7109375" style="97" customWidth="1"/>
    <col min="5633" max="5877" width="11.42578125" style="97"/>
    <col min="5878" max="5883" width="4.85546875" style="97" customWidth="1"/>
    <col min="5884" max="5884" width="5.42578125" style="97" customWidth="1"/>
    <col min="5885" max="5885" width="84.42578125" style="97" customWidth="1"/>
    <col min="5886" max="5886" width="7.85546875" style="97" customWidth="1"/>
    <col min="5887" max="5887" width="3.85546875" style="97" customWidth="1"/>
    <col min="5888" max="5888" width="5.7109375" style="97" customWidth="1"/>
    <col min="5889" max="6133" width="11.42578125" style="97"/>
    <col min="6134" max="6139" width="4.85546875" style="97" customWidth="1"/>
    <col min="6140" max="6140" width="5.42578125" style="97" customWidth="1"/>
    <col min="6141" max="6141" width="84.42578125" style="97" customWidth="1"/>
    <col min="6142" max="6142" width="7.85546875" style="97" customWidth="1"/>
    <col min="6143" max="6143" width="3.85546875" style="97" customWidth="1"/>
    <col min="6144" max="6144" width="5.7109375" style="97" customWidth="1"/>
    <col min="6145" max="6389" width="11.42578125" style="97"/>
    <col min="6390" max="6395" width="4.85546875" style="97" customWidth="1"/>
    <col min="6396" max="6396" width="5.42578125" style="97" customWidth="1"/>
    <col min="6397" max="6397" width="84.42578125" style="97" customWidth="1"/>
    <col min="6398" max="6398" width="7.85546875" style="97" customWidth="1"/>
    <col min="6399" max="6399" width="3.85546875" style="97" customWidth="1"/>
    <col min="6400" max="6400" width="5.7109375" style="97" customWidth="1"/>
    <col min="6401" max="6645" width="11.42578125" style="97"/>
    <col min="6646" max="6651" width="4.85546875" style="97" customWidth="1"/>
    <col min="6652" max="6652" width="5.42578125" style="97" customWidth="1"/>
    <col min="6653" max="6653" width="84.42578125" style="97" customWidth="1"/>
    <col min="6654" max="6654" width="7.85546875" style="97" customWidth="1"/>
    <col min="6655" max="6655" width="3.85546875" style="97" customWidth="1"/>
    <col min="6656" max="6656" width="5.7109375" style="97" customWidth="1"/>
    <col min="6657" max="6901" width="11.42578125" style="97"/>
    <col min="6902" max="6907" width="4.85546875" style="97" customWidth="1"/>
    <col min="6908" max="6908" width="5.42578125" style="97" customWidth="1"/>
    <col min="6909" max="6909" width="84.42578125" style="97" customWidth="1"/>
    <col min="6910" max="6910" width="7.85546875" style="97" customWidth="1"/>
    <col min="6911" max="6911" width="3.85546875" style="97" customWidth="1"/>
    <col min="6912" max="6912" width="5.7109375" style="97" customWidth="1"/>
    <col min="6913" max="7157" width="11.42578125" style="97"/>
    <col min="7158" max="7163" width="4.85546875" style="97" customWidth="1"/>
    <col min="7164" max="7164" width="5.42578125" style="97" customWidth="1"/>
    <col min="7165" max="7165" width="84.42578125" style="97" customWidth="1"/>
    <col min="7166" max="7166" width="7.85546875" style="97" customWidth="1"/>
    <col min="7167" max="7167" width="3.85546875" style="97" customWidth="1"/>
    <col min="7168" max="7168" width="5.7109375" style="97" customWidth="1"/>
    <col min="7169" max="7413" width="11.42578125" style="97"/>
    <col min="7414" max="7419" width="4.85546875" style="97" customWidth="1"/>
    <col min="7420" max="7420" width="5.42578125" style="97" customWidth="1"/>
    <col min="7421" max="7421" width="84.42578125" style="97" customWidth="1"/>
    <col min="7422" max="7422" width="7.85546875" style="97" customWidth="1"/>
    <col min="7423" max="7423" width="3.85546875" style="97" customWidth="1"/>
    <col min="7424" max="7424" width="5.7109375" style="97" customWidth="1"/>
    <col min="7425" max="7669" width="11.42578125" style="97"/>
    <col min="7670" max="7675" width="4.85546875" style="97" customWidth="1"/>
    <col min="7676" max="7676" width="5.42578125" style="97" customWidth="1"/>
    <col min="7677" max="7677" width="84.42578125" style="97" customWidth="1"/>
    <col min="7678" max="7678" width="7.85546875" style="97" customWidth="1"/>
    <col min="7679" max="7679" width="3.85546875" style="97" customWidth="1"/>
    <col min="7680" max="7680" width="5.7109375" style="97" customWidth="1"/>
    <col min="7681" max="7925" width="11.42578125" style="97"/>
    <col min="7926" max="7931" width="4.85546875" style="97" customWidth="1"/>
    <col min="7932" max="7932" width="5.42578125" style="97" customWidth="1"/>
    <col min="7933" max="7933" width="84.42578125" style="97" customWidth="1"/>
    <col min="7934" max="7934" width="7.85546875" style="97" customWidth="1"/>
    <col min="7935" max="7935" width="3.85546875" style="97" customWidth="1"/>
    <col min="7936" max="7936" width="5.7109375" style="97" customWidth="1"/>
    <col min="7937" max="8181" width="11.42578125" style="97"/>
    <col min="8182" max="8187" width="4.85546875" style="97" customWidth="1"/>
    <col min="8188" max="8188" width="5.42578125" style="97" customWidth="1"/>
    <col min="8189" max="8189" width="84.42578125" style="97" customWidth="1"/>
    <col min="8190" max="8190" width="7.85546875" style="97" customWidth="1"/>
    <col min="8191" max="8191" width="3.85546875" style="97" customWidth="1"/>
    <col min="8192" max="8192" width="5.7109375" style="97" customWidth="1"/>
    <col min="8193" max="8437" width="11.42578125" style="97"/>
    <col min="8438" max="8443" width="4.85546875" style="97" customWidth="1"/>
    <col min="8444" max="8444" width="5.42578125" style="97" customWidth="1"/>
    <col min="8445" max="8445" width="84.42578125" style="97" customWidth="1"/>
    <col min="8446" max="8446" width="7.85546875" style="97" customWidth="1"/>
    <col min="8447" max="8447" width="3.85546875" style="97" customWidth="1"/>
    <col min="8448" max="8448" width="5.7109375" style="97" customWidth="1"/>
    <col min="8449" max="8693" width="11.42578125" style="97"/>
    <col min="8694" max="8699" width="4.85546875" style="97" customWidth="1"/>
    <col min="8700" max="8700" width="5.42578125" style="97" customWidth="1"/>
    <col min="8701" max="8701" width="84.42578125" style="97" customWidth="1"/>
    <col min="8702" max="8702" width="7.85546875" style="97" customWidth="1"/>
    <col min="8703" max="8703" width="3.85546875" style="97" customWidth="1"/>
    <col min="8704" max="8704" width="5.7109375" style="97" customWidth="1"/>
    <col min="8705" max="8949" width="11.42578125" style="97"/>
    <col min="8950" max="8955" width="4.85546875" style="97" customWidth="1"/>
    <col min="8956" max="8956" width="5.42578125" style="97" customWidth="1"/>
    <col min="8957" max="8957" width="84.42578125" style="97" customWidth="1"/>
    <col min="8958" max="8958" width="7.85546875" style="97" customWidth="1"/>
    <col min="8959" max="8959" width="3.85546875" style="97" customWidth="1"/>
    <col min="8960" max="8960" width="5.7109375" style="97" customWidth="1"/>
    <col min="8961" max="9205" width="11.42578125" style="97"/>
    <col min="9206" max="9211" width="4.85546875" style="97" customWidth="1"/>
    <col min="9212" max="9212" width="5.42578125" style="97" customWidth="1"/>
    <col min="9213" max="9213" width="84.42578125" style="97" customWidth="1"/>
    <col min="9214" max="9214" width="7.85546875" style="97" customWidth="1"/>
    <col min="9215" max="9215" width="3.85546875" style="97" customWidth="1"/>
    <col min="9216" max="9216" width="5.7109375" style="97" customWidth="1"/>
    <col min="9217" max="9461" width="11.42578125" style="97"/>
    <col min="9462" max="9467" width="4.85546875" style="97" customWidth="1"/>
    <col min="9468" max="9468" width="5.42578125" style="97" customWidth="1"/>
    <col min="9469" max="9469" width="84.42578125" style="97" customWidth="1"/>
    <col min="9470" max="9470" width="7.85546875" style="97" customWidth="1"/>
    <col min="9471" max="9471" width="3.85546875" style="97" customWidth="1"/>
    <col min="9472" max="9472" width="5.7109375" style="97" customWidth="1"/>
    <col min="9473" max="9717" width="11.42578125" style="97"/>
    <col min="9718" max="9723" width="4.85546875" style="97" customWidth="1"/>
    <col min="9724" max="9724" width="5.42578125" style="97" customWidth="1"/>
    <col min="9725" max="9725" width="84.42578125" style="97" customWidth="1"/>
    <col min="9726" max="9726" width="7.85546875" style="97" customWidth="1"/>
    <col min="9727" max="9727" width="3.85546875" style="97" customWidth="1"/>
    <col min="9728" max="9728" width="5.7109375" style="97" customWidth="1"/>
    <col min="9729" max="9973" width="11.42578125" style="97"/>
    <col min="9974" max="9979" width="4.85546875" style="97" customWidth="1"/>
    <col min="9980" max="9980" width="5.42578125" style="97" customWidth="1"/>
    <col min="9981" max="9981" width="84.42578125" style="97" customWidth="1"/>
    <col min="9982" max="9982" width="7.85546875" style="97" customWidth="1"/>
    <col min="9983" max="9983" width="3.85546875" style="97" customWidth="1"/>
    <col min="9984" max="9984" width="5.7109375" style="97" customWidth="1"/>
    <col min="9985" max="10229" width="11.42578125" style="97"/>
    <col min="10230" max="10235" width="4.85546875" style="97" customWidth="1"/>
    <col min="10236" max="10236" width="5.42578125" style="97" customWidth="1"/>
    <col min="10237" max="10237" width="84.42578125" style="97" customWidth="1"/>
    <col min="10238" max="10238" width="7.85546875" style="97" customWidth="1"/>
    <col min="10239" max="10239" width="3.85546875" style="97" customWidth="1"/>
    <col min="10240" max="10240" width="5.7109375" style="97" customWidth="1"/>
    <col min="10241" max="10485" width="11.42578125" style="97"/>
    <col min="10486" max="10491" width="4.85546875" style="97" customWidth="1"/>
    <col min="10492" max="10492" width="5.42578125" style="97" customWidth="1"/>
    <col min="10493" max="10493" width="84.42578125" style="97" customWidth="1"/>
    <col min="10494" max="10494" width="7.85546875" style="97" customWidth="1"/>
    <col min="10495" max="10495" width="3.85546875" style="97" customWidth="1"/>
    <col min="10496" max="10496" width="5.7109375" style="97" customWidth="1"/>
    <col min="10497" max="10741" width="11.42578125" style="97"/>
    <col min="10742" max="10747" width="4.85546875" style="97" customWidth="1"/>
    <col min="10748" max="10748" width="5.42578125" style="97" customWidth="1"/>
    <col min="10749" max="10749" width="84.42578125" style="97" customWidth="1"/>
    <col min="10750" max="10750" width="7.85546875" style="97" customWidth="1"/>
    <col min="10751" max="10751" width="3.85546875" style="97" customWidth="1"/>
    <col min="10752" max="10752" width="5.7109375" style="97" customWidth="1"/>
    <col min="10753" max="10997" width="11.42578125" style="97"/>
    <col min="10998" max="11003" width="4.85546875" style="97" customWidth="1"/>
    <col min="11004" max="11004" width="5.42578125" style="97" customWidth="1"/>
    <col min="11005" max="11005" width="84.42578125" style="97" customWidth="1"/>
    <col min="11006" max="11006" width="7.85546875" style="97" customWidth="1"/>
    <col min="11007" max="11007" width="3.85546875" style="97" customWidth="1"/>
    <col min="11008" max="11008" width="5.7109375" style="97" customWidth="1"/>
    <col min="11009" max="11253" width="11.42578125" style="97"/>
    <col min="11254" max="11259" width="4.85546875" style="97" customWidth="1"/>
    <col min="11260" max="11260" width="5.42578125" style="97" customWidth="1"/>
    <col min="11261" max="11261" width="84.42578125" style="97" customWidth="1"/>
    <col min="11262" max="11262" width="7.85546875" style="97" customWidth="1"/>
    <col min="11263" max="11263" width="3.85546875" style="97" customWidth="1"/>
    <col min="11264" max="11264" width="5.7109375" style="97" customWidth="1"/>
    <col min="11265" max="11509" width="11.42578125" style="97"/>
    <col min="11510" max="11515" width="4.85546875" style="97" customWidth="1"/>
    <col min="11516" max="11516" width="5.42578125" style="97" customWidth="1"/>
    <col min="11517" max="11517" width="84.42578125" style="97" customWidth="1"/>
    <col min="11518" max="11518" width="7.85546875" style="97" customWidth="1"/>
    <col min="11519" max="11519" width="3.85546875" style="97" customWidth="1"/>
    <col min="11520" max="11520" width="5.7109375" style="97" customWidth="1"/>
    <col min="11521" max="11765" width="11.42578125" style="97"/>
    <col min="11766" max="11771" width="4.85546875" style="97" customWidth="1"/>
    <col min="11772" max="11772" width="5.42578125" style="97" customWidth="1"/>
    <col min="11773" max="11773" width="84.42578125" style="97" customWidth="1"/>
    <col min="11774" max="11774" width="7.85546875" style="97" customWidth="1"/>
    <col min="11775" max="11775" width="3.85546875" style="97" customWidth="1"/>
    <col min="11776" max="11776" width="5.7109375" style="97" customWidth="1"/>
    <col min="11777" max="12021" width="11.42578125" style="97"/>
    <col min="12022" max="12027" width="4.85546875" style="97" customWidth="1"/>
    <col min="12028" max="12028" width="5.42578125" style="97" customWidth="1"/>
    <col min="12029" max="12029" width="84.42578125" style="97" customWidth="1"/>
    <col min="12030" max="12030" width="7.85546875" style="97" customWidth="1"/>
    <col min="12031" max="12031" width="3.85546875" style="97" customWidth="1"/>
    <col min="12032" max="12032" width="5.7109375" style="97" customWidth="1"/>
    <col min="12033" max="12277" width="11.42578125" style="97"/>
    <col min="12278" max="12283" width="4.85546875" style="97" customWidth="1"/>
    <col min="12284" max="12284" width="5.42578125" style="97" customWidth="1"/>
    <col min="12285" max="12285" width="84.42578125" style="97" customWidth="1"/>
    <col min="12286" max="12286" width="7.85546875" style="97" customWidth="1"/>
    <col min="12287" max="12287" width="3.85546875" style="97" customWidth="1"/>
    <col min="12288" max="12288" width="5.7109375" style="97" customWidth="1"/>
    <col min="12289" max="12533" width="11.42578125" style="97"/>
    <col min="12534" max="12539" width="4.85546875" style="97" customWidth="1"/>
    <col min="12540" max="12540" width="5.42578125" style="97" customWidth="1"/>
    <col min="12541" max="12541" width="84.42578125" style="97" customWidth="1"/>
    <col min="12542" max="12542" width="7.85546875" style="97" customWidth="1"/>
    <col min="12543" max="12543" width="3.85546875" style="97" customWidth="1"/>
    <col min="12544" max="12544" width="5.7109375" style="97" customWidth="1"/>
    <col min="12545" max="12789" width="11.42578125" style="97"/>
    <col min="12790" max="12795" width="4.85546875" style="97" customWidth="1"/>
    <col min="12796" max="12796" width="5.42578125" style="97" customWidth="1"/>
    <col min="12797" max="12797" width="84.42578125" style="97" customWidth="1"/>
    <col min="12798" max="12798" width="7.85546875" style="97" customWidth="1"/>
    <col min="12799" max="12799" width="3.85546875" style="97" customWidth="1"/>
    <col min="12800" max="12800" width="5.7109375" style="97" customWidth="1"/>
    <col min="12801" max="13045" width="11.42578125" style="97"/>
    <col min="13046" max="13051" width="4.85546875" style="97" customWidth="1"/>
    <col min="13052" max="13052" width="5.42578125" style="97" customWidth="1"/>
    <col min="13053" max="13053" width="84.42578125" style="97" customWidth="1"/>
    <col min="13054" max="13054" width="7.85546875" style="97" customWidth="1"/>
    <col min="13055" max="13055" width="3.85546875" style="97" customWidth="1"/>
    <col min="13056" max="13056" width="5.7109375" style="97" customWidth="1"/>
    <col min="13057" max="13301" width="11.42578125" style="97"/>
    <col min="13302" max="13307" width="4.85546875" style="97" customWidth="1"/>
    <col min="13308" max="13308" width="5.42578125" style="97" customWidth="1"/>
    <col min="13309" max="13309" width="84.42578125" style="97" customWidth="1"/>
    <col min="13310" max="13310" width="7.85546875" style="97" customWidth="1"/>
    <col min="13311" max="13311" width="3.85546875" style="97" customWidth="1"/>
    <col min="13312" max="13312" width="5.7109375" style="97" customWidth="1"/>
    <col min="13313" max="13557" width="11.42578125" style="97"/>
    <col min="13558" max="13563" width="4.85546875" style="97" customWidth="1"/>
    <col min="13564" max="13564" width="5.42578125" style="97" customWidth="1"/>
    <col min="13565" max="13565" width="84.42578125" style="97" customWidth="1"/>
    <col min="13566" max="13566" width="7.85546875" style="97" customWidth="1"/>
    <col min="13567" max="13567" width="3.85546875" style="97" customWidth="1"/>
    <col min="13568" max="13568" width="5.7109375" style="97" customWidth="1"/>
    <col min="13569" max="13813" width="11.42578125" style="97"/>
    <col min="13814" max="13819" width="4.85546875" style="97" customWidth="1"/>
    <col min="13820" max="13820" width="5.42578125" style="97" customWidth="1"/>
    <col min="13821" max="13821" width="84.42578125" style="97" customWidth="1"/>
    <col min="13822" max="13822" width="7.85546875" style="97" customWidth="1"/>
    <col min="13823" max="13823" width="3.85546875" style="97" customWidth="1"/>
    <col min="13824" max="13824" width="5.7109375" style="97" customWidth="1"/>
    <col min="13825" max="14069" width="11.42578125" style="97"/>
    <col min="14070" max="14075" width="4.85546875" style="97" customWidth="1"/>
    <col min="14076" max="14076" width="5.42578125" style="97" customWidth="1"/>
    <col min="14077" max="14077" width="84.42578125" style="97" customWidth="1"/>
    <col min="14078" max="14078" width="7.85546875" style="97" customWidth="1"/>
    <col min="14079" max="14079" width="3.85546875" style="97" customWidth="1"/>
    <col min="14080" max="14080" width="5.7109375" style="97" customWidth="1"/>
    <col min="14081" max="14325" width="11.42578125" style="97"/>
    <col min="14326" max="14331" width="4.85546875" style="97" customWidth="1"/>
    <col min="14332" max="14332" width="5.42578125" style="97" customWidth="1"/>
    <col min="14333" max="14333" width="84.42578125" style="97" customWidth="1"/>
    <col min="14334" max="14334" width="7.85546875" style="97" customWidth="1"/>
    <col min="14335" max="14335" width="3.85546875" style="97" customWidth="1"/>
    <col min="14336" max="14336" width="5.7109375" style="97" customWidth="1"/>
    <col min="14337" max="14581" width="11.42578125" style="97"/>
    <col min="14582" max="14587" width="4.85546875" style="97" customWidth="1"/>
    <col min="14588" max="14588" width="5.42578125" style="97" customWidth="1"/>
    <col min="14589" max="14589" width="84.42578125" style="97" customWidth="1"/>
    <col min="14590" max="14590" width="7.85546875" style="97" customWidth="1"/>
    <col min="14591" max="14591" width="3.85546875" style="97" customWidth="1"/>
    <col min="14592" max="14592" width="5.7109375" style="97" customWidth="1"/>
    <col min="14593" max="14837" width="11.42578125" style="97"/>
    <col min="14838" max="14843" width="4.85546875" style="97" customWidth="1"/>
    <col min="14844" max="14844" width="5.42578125" style="97" customWidth="1"/>
    <col min="14845" max="14845" width="84.42578125" style="97" customWidth="1"/>
    <col min="14846" max="14846" width="7.85546875" style="97" customWidth="1"/>
    <col min="14847" max="14847" width="3.85546875" style="97" customWidth="1"/>
    <col min="14848" max="14848" width="5.7109375" style="97" customWidth="1"/>
    <col min="14849" max="15093" width="11.42578125" style="97"/>
    <col min="15094" max="15099" width="4.85546875" style="97" customWidth="1"/>
    <col min="15100" max="15100" width="5.42578125" style="97" customWidth="1"/>
    <col min="15101" max="15101" width="84.42578125" style="97" customWidth="1"/>
    <col min="15102" max="15102" width="7.85546875" style="97" customWidth="1"/>
    <col min="15103" max="15103" width="3.85546875" style="97" customWidth="1"/>
    <col min="15104" max="15104" width="5.7109375" style="97" customWidth="1"/>
    <col min="15105" max="15349" width="11.42578125" style="97"/>
    <col min="15350" max="15355" width="4.85546875" style="97" customWidth="1"/>
    <col min="15356" max="15356" width="5.42578125" style="97" customWidth="1"/>
    <col min="15357" max="15357" width="84.42578125" style="97" customWidth="1"/>
    <col min="15358" max="15358" width="7.85546875" style="97" customWidth="1"/>
    <col min="15359" max="15359" width="3.85546875" style="97" customWidth="1"/>
    <col min="15360" max="15360" width="5.7109375" style="97" customWidth="1"/>
    <col min="15361" max="15605" width="11.42578125" style="97"/>
    <col min="15606" max="15611" width="4.85546875" style="97" customWidth="1"/>
    <col min="15612" max="15612" width="5.42578125" style="97" customWidth="1"/>
    <col min="15613" max="15613" width="84.42578125" style="97" customWidth="1"/>
    <col min="15614" max="15614" width="7.85546875" style="97" customWidth="1"/>
    <col min="15615" max="15615" width="3.85546875" style="97" customWidth="1"/>
    <col min="15616" max="15616" width="5.7109375" style="97" customWidth="1"/>
    <col min="15617" max="15861" width="11.42578125" style="97"/>
    <col min="15862" max="15867" width="4.85546875" style="97" customWidth="1"/>
    <col min="15868" max="15868" width="5.42578125" style="97" customWidth="1"/>
    <col min="15869" max="15869" width="84.42578125" style="97" customWidth="1"/>
    <col min="15870" max="15870" width="7.85546875" style="97" customWidth="1"/>
    <col min="15871" max="15871" width="3.85546875" style="97" customWidth="1"/>
    <col min="15872" max="15872" width="5.7109375" style="97" customWidth="1"/>
    <col min="15873" max="16117" width="11.42578125" style="97"/>
    <col min="16118" max="16123" width="4.85546875" style="97" customWidth="1"/>
    <col min="16124" max="16124" width="5.42578125" style="97" customWidth="1"/>
    <col min="16125" max="16125" width="84.42578125" style="97" customWidth="1"/>
    <col min="16126" max="16126" width="7.85546875" style="97" customWidth="1"/>
    <col min="16127" max="16127" width="3.85546875" style="97" customWidth="1"/>
    <col min="16128" max="16128" width="5.7109375" style="97" customWidth="1"/>
    <col min="16129" max="16384" width="11.42578125" style="97"/>
  </cols>
  <sheetData>
    <row r="1" spans="1:3" ht="15.75">
      <c r="A1" s="936" t="s">
        <v>427</v>
      </c>
      <c r="B1" s="937"/>
      <c r="C1" s="938"/>
    </row>
    <row r="2" spans="1:3" s="98" customFormat="1" ht="15.75">
      <c r="A2" s="939" t="s">
        <v>1109</v>
      </c>
      <c r="B2" s="940"/>
      <c r="C2" s="941"/>
    </row>
    <row r="3" spans="1:3" s="98" customFormat="1" ht="16.5" thickBot="1">
      <c r="A3" s="947" t="s">
        <v>1277</v>
      </c>
      <c r="B3" s="948"/>
      <c r="C3" s="949"/>
    </row>
    <row r="4" spans="1:3" s="98" customFormat="1" ht="15" customHeight="1">
      <c r="A4" s="952" t="s">
        <v>354</v>
      </c>
      <c r="B4" s="944" t="s">
        <v>993</v>
      </c>
      <c r="C4" s="950" t="s">
        <v>355</v>
      </c>
    </row>
    <row r="5" spans="1:3" s="98" customFormat="1" ht="12">
      <c r="A5" s="953"/>
      <c r="B5" s="945"/>
      <c r="C5" s="951"/>
    </row>
    <row r="6" spans="1:3" s="98" customFormat="1" ht="15.75" hidden="1" thickBot="1">
      <c r="A6" s="545"/>
      <c r="B6" s="946"/>
      <c r="C6" s="546"/>
    </row>
    <row r="7" spans="1:3" s="98" customFormat="1" ht="12">
      <c r="A7" s="542"/>
      <c r="B7" s="543" t="s">
        <v>879</v>
      </c>
      <c r="C7" s="544"/>
    </row>
    <row r="8" spans="1:3" s="98" customFormat="1" ht="12">
      <c r="A8" s="360">
        <v>100001344</v>
      </c>
      <c r="B8" s="350" t="s">
        <v>492</v>
      </c>
      <c r="C8" s="366">
        <v>522</v>
      </c>
    </row>
    <row r="9" spans="1:3" s="98" customFormat="1" ht="12">
      <c r="A9" s="360">
        <v>100001350</v>
      </c>
      <c r="B9" s="350" t="s">
        <v>492</v>
      </c>
      <c r="C9" s="366">
        <v>522</v>
      </c>
    </row>
    <row r="10" spans="1:3" s="98" customFormat="1" ht="12">
      <c r="A10" s="351">
        <v>100001351</v>
      </c>
      <c r="B10" s="350" t="s">
        <v>492</v>
      </c>
      <c r="C10" s="366">
        <v>522</v>
      </c>
    </row>
    <row r="11" spans="1:3" s="98" customFormat="1" ht="12">
      <c r="A11" s="351">
        <v>100001352</v>
      </c>
      <c r="B11" s="350" t="s">
        <v>492</v>
      </c>
      <c r="C11" s="366">
        <v>522</v>
      </c>
    </row>
    <row r="12" spans="1:3" s="98" customFormat="1" ht="12">
      <c r="A12" s="351">
        <v>100001353</v>
      </c>
      <c r="B12" s="350" t="s">
        <v>492</v>
      </c>
      <c r="C12" s="366">
        <v>522</v>
      </c>
    </row>
    <row r="13" spans="1:3" s="98" customFormat="1" ht="12">
      <c r="A13" s="351">
        <v>100001027</v>
      </c>
      <c r="B13" s="350" t="s">
        <v>493</v>
      </c>
      <c r="C13" s="371">
        <v>2990</v>
      </c>
    </row>
    <row r="14" spans="1:3" s="98" customFormat="1" ht="12">
      <c r="A14" s="351">
        <v>100001028</v>
      </c>
      <c r="B14" s="350" t="s">
        <v>493</v>
      </c>
      <c r="C14" s="371">
        <v>2990</v>
      </c>
    </row>
    <row r="15" spans="1:3" s="98" customFormat="1" ht="12">
      <c r="A15" s="351">
        <v>100001029</v>
      </c>
      <c r="B15" s="350" t="s">
        <v>493</v>
      </c>
      <c r="C15" s="371">
        <v>2990</v>
      </c>
    </row>
    <row r="16" spans="1:3" s="98" customFormat="1" ht="12">
      <c r="A16" s="351">
        <v>100001030</v>
      </c>
      <c r="B16" s="350" t="s">
        <v>493</v>
      </c>
      <c r="C16" s="371">
        <v>2990</v>
      </c>
    </row>
    <row r="17" spans="1:3" s="98" customFormat="1" ht="12">
      <c r="A17" s="360">
        <v>100001025</v>
      </c>
      <c r="B17" s="350" t="s">
        <v>494</v>
      </c>
      <c r="C17" s="371">
        <v>1900</v>
      </c>
    </row>
    <row r="18" spans="1:3" s="98" customFormat="1" ht="12">
      <c r="A18" s="360">
        <v>100001019</v>
      </c>
      <c r="B18" s="350" t="s">
        <v>495</v>
      </c>
      <c r="C18" s="371">
        <v>750</v>
      </c>
    </row>
    <row r="19" spans="1:3" s="98" customFormat="1" ht="12">
      <c r="A19" s="351">
        <v>100001020</v>
      </c>
      <c r="B19" s="350" t="s">
        <v>495</v>
      </c>
      <c r="C19" s="371">
        <v>750</v>
      </c>
    </row>
    <row r="20" spans="1:3" s="98" customFormat="1" ht="12">
      <c r="A20" s="351">
        <v>100001021</v>
      </c>
      <c r="B20" s="350" t="s">
        <v>495</v>
      </c>
      <c r="C20" s="371">
        <v>750</v>
      </c>
    </row>
    <row r="21" spans="1:3" s="98" customFormat="1" ht="12">
      <c r="A21" s="351">
        <v>100001022</v>
      </c>
      <c r="B21" s="350" t="s">
        <v>495</v>
      </c>
      <c r="C21" s="371">
        <v>750</v>
      </c>
    </row>
    <row r="22" spans="1:3" s="98" customFormat="1" ht="12">
      <c r="A22" s="351">
        <v>100001023</v>
      </c>
      <c r="B22" s="350" t="s">
        <v>495</v>
      </c>
      <c r="C22" s="371">
        <v>750</v>
      </c>
    </row>
    <row r="23" spans="1:3" s="98" customFormat="1" ht="12">
      <c r="A23" s="360">
        <v>100001024</v>
      </c>
      <c r="B23" s="350" t="s">
        <v>496</v>
      </c>
      <c r="C23" s="371">
        <v>5750</v>
      </c>
    </row>
    <row r="24" spans="1:3" s="98" customFormat="1" ht="12">
      <c r="A24" s="360">
        <v>100001030</v>
      </c>
      <c r="B24" s="350" t="s">
        <v>497</v>
      </c>
      <c r="C24" s="371">
        <v>1500</v>
      </c>
    </row>
    <row r="25" spans="1:3" s="98" customFormat="1" ht="12">
      <c r="A25" s="351">
        <v>100001031</v>
      </c>
      <c r="B25" s="350" t="s">
        <v>497</v>
      </c>
      <c r="C25" s="371">
        <v>1500</v>
      </c>
    </row>
    <row r="26" spans="1:3" s="98" customFormat="1" ht="12">
      <c r="A26" s="351">
        <v>100001032</v>
      </c>
      <c r="B26" s="350" t="s">
        <v>497</v>
      </c>
      <c r="C26" s="371">
        <v>1500</v>
      </c>
    </row>
    <row r="27" spans="1:3" s="98" customFormat="1" ht="12">
      <c r="A27" s="351">
        <v>100001033</v>
      </c>
      <c r="B27" s="350" t="s">
        <v>497</v>
      </c>
      <c r="C27" s="371">
        <v>1500</v>
      </c>
    </row>
    <row r="28" spans="1:3" s="98" customFormat="1" ht="12">
      <c r="A28" s="351">
        <v>100001034</v>
      </c>
      <c r="B28" s="350" t="s">
        <v>497</v>
      </c>
      <c r="C28" s="371">
        <v>1500</v>
      </c>
    </row>
    <row r="29" spans="1:3" s="98" customFormat="1" ht="12">
      <c r="A29" s="351">
        <v>100001035</v>
      </c>
      <c r="B29" s="350" t="s">
        <v>497</v>
      </c>
      <c r="C29" s="371">
        <v>1500</v>
      </c>
    </row>
    <row r="30" spans="1:3" s="98" customFormat="1" ht="12">
      <c r="A30" s="351">
        <v>100001036</v>
      </c>
      <c r="B30" s="350" t="s">
        <v>497</v>
      </c>
      <c r="C30" s="371">
        <v>1500</v>
      </c>
    </row>
    <row r="31" spans="1:3" s="98" customFormat="1" ht="12">
      <c r="A31" s="351">
        <v>100001037</v>
      </c>
      <c r="B31" s="350" t="s">
        <v>497</v>
      </c>
      <c r="C31" s="371">
        <v>1500</v>
      </c>
    </row>
    <row r="32" spans="1:3" s="98" customFormat="1" ht="12">
      <c r="A32" s="352">
        <v>100001390</v>
      </c>
      <c r="B32" s="350" t="s">
        <v>498</v>
      </c>
      <c r="C32" s="371">
        <v>696</v>
      </c>
    </row>
    <row r="33" spans="1:3" s="98" customFormat="1" ht="12">
      <c r="A33" s="352">
        <v>100001391</v>
      </c>
      <c r="B33" s="350" t="s">
        <v>498</v>
      </c>
      <c r="C33" s="371">
        <v>696</v>
      </c>
    </row>
    <row r="34" spans="1:3" s="98" customFormat="1" ht="12">
      <c r="A34" s="352">
        <v>100001392</v>
      </c>
      <c r="B34" s="350" t="s">
        <v>498</v>
      </c>
      <c r="C34" s="371">
        <v>696</v>
      </c>
    </row>
    <row r="35" spans="1:3" s="98" customFormat="1" ht="12">
      <c r="A35" s="352">
        <v>100001393</v>
      </c>
      <c r="B35" s="350" t="s">
        <v>498</v>
      </c>
      <c r="C35" s="371">
        <v>696</v>
      </c>
    </row>
    <row r="36" spans="1:3" s="98" customFormat="1" ht="12">
      <c r="A36" s="351">
        <v>100001395</v>
      </c>
      <c r="B36" s="350" t="s">
        <v>499</v>
      </c>
      <c r="C36" s="371">
        <v>4060</v>
      </c>
    </row>
    <row r="37" spans="1:3" s="98" customFormat="1" ht="12">
      <c r="A37" s="351">
        <v>100001397</v>
      </c>
      <c r="B37" s="350" t="s">
        <v>499</v>
      </c>
      <c r="C37" s="371">
        <v>4060</v>
      </c>
    </row>
    <row r="38" spans="1:3" s="98" customFormat="1" ht="12">
      <c r="A38" s="362" t="s">
        <v>889</v>
      </c>
      <c r="B38" s="350" t="s">
        <v>500</v>
      </c>
      <c r="C38" s="371">
        <v>696</v>
      </c>
    </row>
    <row r="39" spans="1:3" s="98" customFormat="1" ht="12">
      <c r="A39" s="362" t="s">
        <v>889</v>
      </c>
      <c r="B39" s="350" t="s">
        <v>500</v>
      </c>
      <c r="C39" s="371">
        <v>696</v>
      </c>
    </row>
    <row r="40" spans="1:3" s="98" customFormat="1" ht="12">
      <c r="A40" s="362" t="s">
        <v>889</v>
      </c>
      <c r="B40" s="350" t="s">
        <v>500</v>
      </c>
      <c r="C40" s="371">
        <v>696</v>
      </c>
    </row>
    <row r="41" spans="1:3" s="98" customFormat="1" ht="12">
      <c r="A41" s="362" t="s">
        <v>889</v>
      </c>
      <c r="B41" s="350" t="s">
        <v>500</v>
      </c>
      <c r="C41" s="371">
        <v>696</v>
      </c>
    </row>
    <row r="42" spans="1:3" s="98" customFormat="1" ht="12">
      <c r="A42" s="362" t="s">
        <v>889</v>
      </c>
      <c r="B42" s="350" t="s">
        <v>500</v>
      </c>
      <c r="C42" s="371">
        <v>696</v>
      </c>
    </row>
    <row r="43" spans="1:3" s="98" customFormat="1" ht="12">
      <c r="A43" s="362" t="s">
        <v>889</v>
      </c>
      <c r="B43" s="350" t="s">
        <v>500</v>
      </c>
      <c r="C43" s="371">
        <v>696</v>
      </c>
    </row>
    <row r="44" spans="1:3" s="98" customFormat="1" ht="12">
      <c r="A44" s="362" t="s">
        <v>889</v>
      </c>
      <c r="B44" s="350" t="s">
        <v>500</v>
      </c>
      <c r="C44" s="371">
        <v>696</v>
      </c>
    </row>
    <row r="45" spans="1:3" s="98" customFormat="1" ht="12">
      <c r="A45" s="362" t="s">
        <v>889</v>
      </c>
      <c r="B45" s="350" t="s">
        <v>500</v>
      </c>
      <c r="C45" s="371">
        <v>696</v>
      </c>
    </row>
    <row r="46" spans="1:3" s="98" customFormat="1" ht="12">
      <c r="A46" s="362" t="s">
        <v>889</v>
      </c>
      <c r="B46" s="350" t="s">
        <v>500</v>
      </c>
      <c r="C46" s="371">
        <v>696</v>
      </c>
    </row>
    <row r="47" spans="1:3" s="98" customFormat="1" ht="12">
      <c r="A47" s="362" t="s">
        <v>889</v>
      </c>
      <c r="B47" s="350" t="s">
        <v>500</v>
      </c>
      <c r="C47" s="371">
        <v>696</v>
      </c>
    </row>
    <row r="48" spans="1:3" s="98" customFormat="1" ht="12">
      <c r="A48" s="362" t="s">
        <v>889</v>
      </c>
      <c r="B48" s="350" t="s">
        <v>500</v>
      </c>
      <c r="C48" s="371">
        <v>696</v>
      </c>
    </row>
    <row r="49" spans="1:3" s="98" customFormat="1" ht="12">
      <c r="A49" s="362" t="s">
        <v>889</v>
      </c>
      <c r="B49" s="350" t="s">
        <v>500</v>
      </c>
      <c r="C49" s="371">
        <v>696</v>
      </c>
    </row>
    <row r="50" spans="1:3" s="98" customFormat="1" ht="12">
      <c r="A50" s="362" t="s">
        <v>889</v>
      </c>
      <c r="B50" s="350" t="s">
        <v>501</v>
      </c>
      <c r="C50" s="371">
        <v>3306</v>
      </c>
    </row>
    <row r="51" spans="1:3" s="98" customFormat="1" ht="12">
      <c r="A51" s="362" t="s">
        <v>889</v>
      </c>
      <c r="B51" s="350" t="s">
        <v>502</v>
      </c>
      <c r="C51" s="367">
        <v>754</v>
      </c>
    </row>
    <row r="52" spans="1:3" s="98" customFormat="1" ht="12">
      <c r="A52" s="362" t="s">
        <v>889</v>
      </c>
      <c r="B52" s="350" t="s">
        <v>502</v>
      </c>
      <c r="C52" s="367">
        <v>754</v>
      </c>
    </row>
    <row r="53" spans="1:3" s="98" customFormat="1" ht="12">
      <c r="A53" s="362" t="s">
        <v>889</v>
      </c>
      <c r="B53" s="350" t="s">
        <v>502</v>
      </c>
      <c r="C53" s="367">
        <v>754</v>
      </c>
    </row>
    <row r="54" spans="1:3" s="98" customFormat="1" ht="12">
      <c r="A54" s="362" t="s">
        <v>889</v>
      </c>
      <c r="B54" s="350" t="s">
        <v>502</v>
      </c>
      <c r="C54" s="367">
        <v>754</v>
      </c>
    </row>
    <row r="55" spans="1:3" s="98" customFormat="1" ht="12">
      <c r="A55" s="362" t="s">
        <v>889</v>
      </c>
      <c r="B55" s="350" t="s">
        <v>502</v>
      </c>
      <c r="C55" s="367">
        <v>754</v>
      </c>
    </row>
    <row r="56" spans="1:3" s="98" customFormat="1" ht="12">
      <c r="A56" s="362" t="s">
        <v>889</v>
      </c>
      <c r="B56" s="350" t="s">
        <v>502</v>
      </c>
      <c r="C56" s="367">
        <v>754</v>
      </c>
    </row>
    <row r="57" spans="1:3" s="98" customFormat="1" ht="12">
      <c r="A57" s="362" t="s">
        <v>889</v>
      </c>
      <c r="B57" s="350" t="s">
        <v>502</v>
      </c>
      <c r="C57" s="367">
        <v>754</v>
      </c>
    </row>
    <row r="58" spans="1:3" s="98" customFormat="1" ht="12">
      <c r="A58" s="362" t="s">
        <v>889</v>
      </c>
      <c r="B58" s="350" t="s">
        <v>502</v>
      </c>
      <c r="C58" s="367">
        <v>754</v>
      </c>
    </row>
    <row r="59" spans="1:3" s="98" customFormat="1" ht="12">
      <c r="A59" s="362" t="s">
        <v>889</v>
      </c>
      <c r="B59" s="350" t="s">
        <v>502</v>
      </c>
      <c r="C59" s="367">
        <v>754</v>
      </c>
    </row>
    <row r="60" spans="1:3" s="98" customFormat="1" ht="12">
      <c r="A60" s="362" t="s">
        <v>889</v>
      </c>
      <c r="B60" s="350" t="s">
        <v>502</v>
      </c>
      <c r="C60" s="367">
        <v>754</v>
      </c>
    </row>
    <row r="61" spans="1:3" s="98" customFormat="1" ht="12">
      <c r="A61" s="385"/>
      <c r="B61" s="375" t="s">
        <v>879</v>
      </c>
      <c r="C61" s="394"/>
    </row>
    <row r="62" spans="1:3" s="98" customFormat="1" ht="12">
      <c r="A62" s="362" t="s">
        <v>889</v>
      </c>
      <c r="B62" s="354" t="s">
        <v>507</v>
      </c>
      <c r="C62" s="369">
        <v>522</v>
      </c>
    </row>
    <row r="63" spans="1:3" s="98" customFormat="1" ht="12">
      <c r="A63" s="362" t="s">
        <v>889</v>
      </c>
      <c r="B63" s="354" t="s">
        <v>507</v>
      </c>
      <c r="C63" s="369">
        <v>522</v>
      </c>
    </row>
    <row r="64" spans="1:3" s="98" customFormat="1" ht="12">
      <c r="A64" s="362" t="s">
        <v>889</v>
      </c>
      <c r="B64" s="354" t="s">
        <v>507</v>
      </c>
      <c r="C64" s="369">
        <v>522</v>
      </c>
    </row>
    <row r="65" spans="1:3" s="98" customFormat="1" ht="12">
      <c r="A65" s="362" t="s">
        <v>889</v>
      </c>
      <c r="B65" s="354" t="s">
        <v>507</v>
      </c>
      <c r="C65" s="369">
        <v>522</v>
      </c>
    </row>
    <row r="66" spans="1:3" s="98" customFormat="1" ht="12">
      <c r="A66" s="360">
        <v>1000000845</v>
      </c>
      <c r="B66" s="354" t="s">
        <v>507</v>
      </c>
      <c r="C66" s="369">
        <v>522</v>
      </c>
    </row>
    <row r="67" spans="1:3" s="98" customFormat="1" ht="12">
      <c r="A67" s="360">
        <v>1000000848</v>
      </c>
      <c r="B67" s="354" t="s">
        <v>507</v>
      </c>
      <c r="C67" s="369">
        <v>522</v>
      </c>
    </row>
    <row r="68" spans="1:3" s="98" customFormat="1" ht="12">
      <c r="A68" s="360">
        <v>1000000847</v>
      </c>
      <c r="B68" s="354" t="s">
        <v>507</v>
      </c>
      <c r="C68" s="369">
        <v>522</v>
      </c>
    </row>
    <row r="69" spans="1:3" s="98" customFormat="1" ht="12">
      <c r="A69" s="360">
        <v>100001259</v>
      </c>
      <c r="B69" s="354" t="s">
        <v>507</v>
      </c>
      <c r="C69" s="369">
        <v>522</v>
      </c>
    </row>
    <row r="70" spans="1:3" s="98" customFormat="1" ht="12">
      <c r="A70" s="356">
        <v>100001260</v>
      </c>
      <c r="B70" s="354" t="s">
        <v>507</v>
      </c>
      <c r="C70" s="369">
        <v>522</v>
      </c>
    </row>
    <row r="71" spans="1:3" s="98" customFormat="1" ht="12">
      <c r="A71" s="356">
        <v>100001261</v>
      </c>
      <c r="B71" s="354" t="s">
        <v>507</v>
      </c>
      <c r="C71" s="369">
        <v>522</v>
      </c>
    </row>
    <row r="72" spans="1:3" s="98" customFormat="1" ht="12">
      <c r="A72" s="356">
        <v>100001262</v>
      </c>
      <c r="B72" s="354" t="s">
        <v>507</v>
      </c>
      <c r="C72" s="369">
        <v>522</v>
      </c>
    </row>
    <row r="73" spans="1:3" s="98" customFormat="1" ht="12">
      <c r="A73" s="356">
        <v>100001263</v>
      </c>
      <c r="B73" s="354" t="s">
        <v>507</v>
      </c>
      <c r="C73" s="369">
        <v>522</v>
      </c>
    </row>
    <row r="74" spans="1:3" s="98" customFormat="1" ht="12">
      <c r="A74" s="356">
        <v>100001264</v>
      </c>
      <c r="B74" s="354" t="s">
        <v>507</v>
      </c>
      <c r="C74" s="369">
        <v>522</v>
      </c>
    </row>
    <row r="75" spans="1:3" s="98" customFormat="1" ht="12">
      <c r="A75" s="360">
        <v>1000000846</v>
      </c>
      <c r="B75" s="354" t="s">
        <v>508</v>
      </c>
      <c r="C75" s="369">
        <v>2320</v>
      </c>
    </row>
    <row r="76" spans="1:3" s="98" customFormat="1" ht="12">
      <c r="A76" s="360">
        <v>1000000844</v>
      </c>
      <c r="B76" s="354" t="s">
        <v>509</v>
      </c>
      <c r="C76" s="369">
        <v>1740</v>
      </c>
    </row>
    <row r="77" spans="1:3" s="98" customFormat="1" ht="24">
      <c r="A77" s="362" t="s">
        <v>889</v>
      </c>
      <c r="B77" s="354" t="s">
        <v>510</v>
      </c>
      <c r="C77" s="369">
        <v>638</v>
      </c>
    </row>
    <row r="78" spans="1:3" s="98" customFormat="1" ht="24">
      <c r="A78" s="360">
        <v>100001311</v>
      </c>
      <c r="B78" s="354" t="s">
        <v>511</v>
      </c>
      <c r="C78" s="369">
        <v>522</v>
      </c>
    </row>
    <row r="79" spans="1:3" s="98" customFormat="1" ht="12">
      <c r="A79" s="356">
        <v>100001214</v>
      </c>
      <c r="B79" s="354" t="s">
        <v>512</v>
      </c>
      <c r="C79" s="388">
        <v>11480</v>
      </c>
    </row>
    <row r="80" spans="1:3" s="98" customFormat="1" ht="12">
      <c r="A80" s="362" t="s">
        <v>889</v>
      </c>
      <c r="B80" s="354" t="s">
        <v>513</v>
      </c>
      <c r="C80" s="369">
        <v>644</v>
      </c>
    </row>
    <row r="81" spans="1:3" s="98" customFormat="1" ht="12">
      <c r="A81" s="385"/>
      <c r="B81" s="375" t="s">
        <v>879</v>
      </c>
      <c r="C81" s="394"/>
    </row>
    <row r="82" spans="1:3" s="98" customFormat="1" ht="12">
      <c r="A82" s="360">
        <v>100001310</v>
      </c>
      <c r="B82" s="354" t="s">
        <v>519</v>
      </c>
      <c r="C82" s="368">
        <v>885.65</v>
      </c>
    </row>
    <row r="83" spans="1:3" s="98" customFormat="1" ht="12">
      <c r="A83" s="360">
        <v>100001312</v>
      </c>
      <c r="B83" s="354" t="s">
        <v>519</v>
      </c>
      <c r="C83" s="368">
        <v>885.65</v>
      </c>
    </row>
    <row r="84" spans="1:3" s="98" customFormat="1" ht="12">
      <c r="A84" s="360">
        <v>100001300</v>
      </c>
      <c r="B84" s="354" t="s">
        <v>519</v>
      </c>
      <c r="C84" s="368">
        <v>885.65</v>
      </c>
    </row>
    <row r="85" spans="1:3" s="98" customFormat="1" ht="12">
      <c r="A85" s="360">
        <v>100001355</v>
      </c>
      <c r="B85" s="354" t="s">
        <v>519</v>
      </c>
      <c r="C85" s="368">
        <v>885.65</v>
      </c>
    </row>
    <row r="86" spans="1:3" s="98" customFormat="1" ht="12">
      <c r="A86" s="360">
        <v>100001301</v>
      </c>
      <c r="B86" s="354" t="s">
        <v>519</v>
      </c>
      <c r="C86" s="368">
        <v>885.65</v>
      </c>
    </row>
    <row r="87" spans="1:3" s="98" customFormat="1" ht="12">
      <c r="A87" s="360">
        <v>100001337</v>
      </c>
      <c r="B87" s="354" t="s">
        <v>520</v>
      </c>
      <c r="C87" s="369">
        <v>2552</v>
      </c>
    </row>
    <row r="88" spans="1:3" s="98" customFormat="1" ht="12">
      <c r="A88" s="360">
        <v>100001314</v>
      </c>
      <c r="B88" s="354" t="s">
        <v>521</v>
      </c>
      <c r="C88" s="370">
        <v>440.8</v>
      </c>
    </row>
    <row r="89" spans="1:3" s="98" customFormat="1" ht="12">
      <c r="A89" s="360">
        <v>1001631</v>
      </c>
      <c r="B89" s="354" t="s">
        <v>521</v>
      </c>
      <c r="C89" s="370">
        <v>440.8</v>
      </c>
    </row>
    <row r="90" spans="1:3" s="98" customFormat="1" ht="12">
      <c r="A90" s="360">
        <v>100001317</v>
      </c>
      <c r="B90" s="354" t="s">
        <v>521</v>
      </c>
      <c r="C90" s="370">
        <v>440.8</v>
      </c>
    </row>
    <row r="91" spans="1:3" s="98" customFormat="1" ht="12">
      <c r="A91" s="360">
        <v>1001613</v>
      </c>
      <c r="B91" s="354" t="s">
        <v>521</v>
      </c>
      <c r="C91" s="370">
        <v>440.8</v>
      </c>
    </row>
    <row r="92" spans="1:3" s="98" customFormat="1" ht="12">
      <c r="A92" s="360">
        <v>100001358</v>
      </c>
      <c r="B92" s="354" t="s">
        <v>521</v>
      </c>
      <c r="C92" s="370">
        <v>440.8</v>
      </c>
    </row>
    <row r="93" spans="1:3" s="98" customFormat="1" ht="12">
      <c r="A93" s="360">
        <v>1001615</v>
      </c>
      <c r="B93" s="354" t="s">
        <v>521</v>
      </c>
      <c r="C93" s="370">
        <v>440.8</v>
      </c>
    </row>
    <row r="94" spans="1:3" s="98" customFormat="1" ht="12">
      <c r="A94" s="360">
        <v>100001318</v>
      </c>
      <c r="B94" s="354" t="s">
        <v>521</v>
      </c>
      <c r="C94" s="370">
        <v>440.8</v>
      </c>
    </row>
    <row r="95" spans="1:3" s="98" customFormat="1" ht="12">
      <c r="A95" s="360">
        <v>100001367</v>
      </c>
      <c r="B95" s="354" t="s">
        <v>521</v>
      </c>
      <c r="C95" s="370">
        <v>440.8</v>
      </c>
    </row>
    <row r="96" spans="1:3" s="98" customFormat="1" ht="12">
      <c r="A96" s="360">
        <v>100001366</v>
      </c>
      <c r="B96" s="354" t="s">
        <v>521</v>
      </c>
      <c r="C96" s="370">
        <v>440.8</v>
      </c>
    </row>
    <row r="97" spans="1:3" s="98" customFormat="1" ht="12">
      <c r="A97" s="360">
        <v>100001313</v>
      </c>
      <c r="B97" s="354" t="s">
        <v>521</v>
      </c>
      <c r="C97" s="370">
        <v>440.8</v>
      </c>
    </row>
    <row r="98" spans="1:3" s="98" customFormat="1" ht="12">
      <c r="A98" s="360">
        <v>100000125</v>
      </c>
      <c r="B98" s="354" t="s">
        <v>522</v>
      </c>
      <c r="C98" s="369">
        <v>2900</v>
      </c>
    </row>
    <row r="99" spans="1:3" s="98" customFormat="1" ht="12">
      <c r="A99" s="360">
        <v>100000122</v>
      </c>
      <c r="B99" s="354" t="s">
        <v>523</v>
      </c>
      <c r="C99" s="369">
        <v>638</v>
      </c>
    </row>
    <row r="100" spans="1:3" s="98" customFormat="1" ht="12">
      <c r="A100" s="356">
        <v>100000122</v>
      </c>
      <c r="B100" s="354" t="s">
        <v>523</v>
      </c>
      <c r="C100" s="369">
        <v>754</v>
      </c>
    </row>
    <row r="101" spans="1:3" s="98" customFormat="1" ht="12">
      <c r="A101" s="362" t="s">
        <v>889</v>
      </c>
      <c r="B101" s="354" t="s">
        <v>524</v>
      </c>
      <c r="C101" s="368">
        <v>674.99</v>
      </c>
    </row>
    <row r="102" spans="1:3" s="98" customFormat="1" ht="12">
      <c r="A102" s="362" t="s">
        <v>889</v>
      </c>
      <c r="B102" s="354" t="s">
        <v>524</v>
      </c>
      <c r="C102" s="368">
        <v>674.99</v>
      </c>
    </row>
    <row r="103" spans="1:3" s="98" customFormat="1" ht="12">
      <c r="A103" s="362" t="s">
        <v>889</v>
      </c>
      <c r="B103" s="354" t="s">
        <v>525</v>
      </c>
      <c r="C103" s="369">
        <v>4872</v>
      </c>
    </row>
    <row r="104" spans="1:3" s="98" customFormat="1" ht="12">
      <c r="A104" s="360">
        <v>1000001004</v>
      </c>
      <c r="B104" s="354" t="s">
        <v>526</v>
      </c>
      <c r="C104" s="369">
        <v>3190</v>
      </c>
    </row>
    <row r="105" spans="1:3" s="98" customFormat="1" ht="12">
      <c r="A105" s="362" t="s">
        <v>889</v>
      </c>
      <c r="B105" s="354" t="s">
        <v>526</v>
      </c>
      <c r="C105" s="369">
        <v>3190</v>
      </c>
    </row>
    <row r="106" spans="1:3" s="98" customFormat="1" ht="12">
      <c r="A106" s="362" t="s">
        <v>889</v>
      </c>
      <c r="B106" s="354" t="s">
        <v>527</v>
      </c>
      <c r="C106" s="369">
        <v>1856</v>
      </c>
    </row>
    <row r="107" spans="1:3" s="98" customFormat="1" ht="12">
      <c r="A107" s="360">
        <v>1000001015</v>
      </c>
      <c r="B107" s="354" t="s">
        <v>528</v>
      </c>
      <c r="C107" s="369">
        <v>2088</v>
      </c>
    </row>
    <row r="108" spans="1:3" s="98" customFormat="1" ht="12">
      <c r="A108" s="362" t="s">
        <v>889</v>
      </c>
      <c r="B108" s="375" t="s">
        <v>879</v>
      </c>
      <c r="C108" s="394"/>
    </row>
    <row r="109" spans="1:3" s="98" customFormat="1" ht="12">
      <c r="A109" s="356">
        <v>100001214</v>
      </c>
      <c r="B109" s="354" t="s">
        <v>547</v>
      </c>
      <c r="C109" s="389">
        <v>35075</v>
      </c>
    </row>
    <row r="110" spans="1:3" s="98" customFormat="1" ht="12">
      <c r="A110" s="356">
        <v>100001211</v>
      </c>
      <c r="B110" s="354" t="s">
        <v>548</v>
      </c>
      <c r="C110" s="389">
        <v>3680</v>
      </c>
    </row>
    <row r="111" spans="1:3" s="98" customFormat="1" ht="12">
      <c r="A111" s="356">
        <v>100001213</v>
      </c>
      <c r="B111" s="354" t="s">
        <v>549</v>
      </c>
      <c r="C111" s="389">
        <v>1932</v>
      </c>
    </row>
    <row r="112" spans="1:3" s="98" customFormat="1" ht="12">
      <c r="A112" s="356">
        <v>100001213</v>
      </c>
      <c r="B112" s="354" t="s">
        <v>549</v>
      </c>
      <c r="C112" s="389">
        <v>1932</v>
      </c>
    </row>
    <row r="113" spans="1:3" s="98" customFormat="1" ht="12">
      <c r="A113" s="360">
        <v>100001051</v>
      </c>
      <c r="B113" s="354" t="s">
        <v>550</v>
      </c>
      <c r="C113" s="369">
        <v>11368</v>
      </c>
    </row>
    <row r="114" spans="1:3" s="98" customFormat="1" ht="12">
      <c r="A114" s="360">
        <v>100001068</v>
      </c>
      <c r="B114" s="354" t="s">
        <v>550</v>
      </c>
      <c r="C114" s="369">
        <v>11368</v>
      </c>
    </row>
    <row r="115" spans="1:3" s="98" customFormat="1" ht="12">
      <c r="A115" s="362" t="s">
        <v>889</v>
      </c>
      <c r="B115" s="354" t="s">
        <v>551</v>
      </c>
      <c r="C115" s="369">
        <v>1948.8</v>
      </c>
    </row>
    <row r="116" spans="1:3" s="98" customFormat="1" ht="12">
      <c r="A116" s="362" t="s">
        <v>889</v>
      </c>
      <c r="B116" s="354" t="s">
        <v>551</v>
      </c>
      <c r="C116" s="369">
        <v>1948.8</v>
      </c>
    </row>
    <row r="117" spans="1:3" s="98" customFormat="1" ht="12">
      <c r="A117" s="360">
        <v>100001042</v>
      </c>
      <c r="B117" s="354" t="s">
        <v>552</v>
      </c>
      <c r="C117" s="369">
        <v>928</v>
      </c>
    </row>
    <row r="118" spans="1:3" s="98" customFormat="1" ht="12">
      <c r="A118" s="362" t="s">
        <v>889</v>
      </c>
      <c r="B118" s="354" t="s">
        <v>553</v>
      </c>
      <c r="C118" s="369">
        <v>2285.1999999999998</v>
      </c>
    </row>
    <row r="119" spans="1:3" s="98" customFormat="1" ht="12">
      <c r="A119" s="360">
        <v>100001059</v>
      </c>
      <c r="B119" s="354" t="s">
        <v>554</v>
      </c>
      <c r="C119" s="369">
        <v>684.4</v>
      </c>
    </row>
    <row r="120" spans="1:3" s="98" customFormat="1" ht="12">
      <c r="A120" s="360">
        <v>100001060</v>
      </c>
      <c r="B120" s="354" t="s">
        <v>554</v>
      </c>
      <c r="C120" s="369">
        <v>684.4</v>
      </c>
    </row>
    <row r="121" spans="1:3" s="98" customFormat="1" ht="12">
      <c r="A121" s="360">
        <v>100001061</v>
      </c>
      <c r="B121" s="354" t="s">
        <v>554</v>
      </c>
      <c r="C121" s="369">
        <v>684.4</v>
      </c>
    </row>
    <row r="122" spans="1:3" s="98" customFormat="1" ht="12">
      <c r="A122" s="360">
        <v>100001062</v>
      </c>
      <c r="B122" s="354" t="s">
        <v>554</v>
      </c>
      <c r="C122" s="369">
        <v>684.4</v>
      </c>
    </row>
    <row r="123" spans="1:3" s="98" customFormat="1" ht="12">
      <c r="A123" s="362" t="s">
        <v>889</v>
      </c>
      <c r="B123" s="354" t="s">
        <v>555</v>
      </c>
      <c r="C123" s="369">
        <v>10672</v>
      </c>
    </row>
    <row r="124" spans="1:3" s="98" customFormat="1" ht="12">
      <c r="A124" s="356">
        <v>100001216</v>
      </c>
      <c r="B124" s="354" t="s">
        <v>556</v>
      </c>
      <c r="C124" s="369">
        <v>4292</v>
      </c>
    </row>
    <row r="125" spans="1:3" s="98" customFormat="1" ht="12">
      <c r="A125" s="362" t="s">
        <v>889</v>
      </c>
      <c r="B125" s="375" t="s">
        <v>879</v>
      </c>
      <c r="C125" s="394"/>
    </row>
    <row r="126" spans="1:3" s="98" customFormat="1" ht="12">
      <c r="A126" s="362" t="s">
        <v>889</v>
      </c>
      <c r="B126" s="354" t="s">
        <v>575</v>
      </c>
      <c r="C126" s="369">
        <v>6490</v>
      </c>
    </row>
    <row r="127" spans="1:3" s="98" customFormat="1" ht="12">
      <c r="A127" s="362" t="s">
        <v>889</v>
      </c>
      <c r="B127" s="375" t="s">
        <v>879</v>
      </c>
      <c r="C127" s="394"/>
    </row>
    <row r="128" spans="1:3" s="98" customFormat="1" ht="12">
      <c r="A128" s="362" t="s">
        <v>889</v>
      </c>
      <c r="B128" s="354" t="s">
        <v>589</v>
      </c>
      <c r="C128" s="369">
        <v>250</v>
      </c>
    </row>
    <row r="129" spans="1:3" s="98" customFormat="1" ht="12">
      <c r="A129" s="362" t="s">
        <v>889</v>
      </c>
      <c r="B129" s="354" t="s">
        <v>590</v>
      </c>
      <c r="C129" s="369">
        <v>709</v>
      </c>
    </row>
    <row r="130" spans="1:3" s="98" customFormat="1" ht="12">
      <c r="A130" s="362" t="s">
        <v>889</v>
      </c>
      <c r="B130" s="354" t="s">
        <v>591</v>
      </c>
      <c r="C130" s="369">
        <v>9056.25</v>
      </c>
    </row>
    <row r="131" spans="1:3" s="98" customFormat="1" ht="12">
      <c r="A131" s="362" t="s">
        <v>889</v>
      </c>
      <c r="B131" s="375" t="s">
        <v>879</v>
      </c>
      <c r="C131" s="394"/>
    </row>
    <row r="132" spans="1:3" s="98" customFormat="1" ht="12">
      <c r="A132" s="362" t="s">
        <v>889</v>
      </c>
      <c r="B132" s="354" t="s">
        <v>602</v>
      </c>
      <c r="C132" s="369">
        <v>4408.33</v>
      </c>
    </row>
    <row r="133" spans="1:3" s="98" customFormat="1" ht="12">
      <c r="A133" s="362" t="s">
        <v>889</v>
      </c>
      <c r="B133" s="354" t="s">
        <v>603</v>
      </c>
      <c r="C133" s="369">
        <v>4408.33</v>
      </c>
    </row>
    <row r="134" spans="1:3" s="98" customFormat="1" ht="12">
      <c r="A134" s="362" t="s">
        <v>889</v>
      </c>
      <c r="B134" s="354" t="s">
        <v>604</v>
      </c>
      <c r="C134" s="369">
        <v>4408.33</v>
      </c>
    </row>
    <row r="135" spans="1:3" s="98" customFormat="1" ht="12">
      <c r="A135" s="362" t="s">
        <v>889</v>
      </c>
      <c r="B135" s="354" t="s">
        <v>604</v>
      </c>
      <c r="C135" s="369">
        <v>4408.33</v>
      </c>
    </row>
    <row r="136" spans="1:3" s="98" customFormat="1" ht="12">
      <c r="A136" s="362" t="s">
        <v>889</v>
      </c>
      <c r="B136" s="354" t="s">
        <v>603</v>
      </c>
      <c r="C136" s="369">
        <v>4408.33</v>
      </c>
    </row>
    <row r="137" spans="1:3" s="98" customFormat="1" ht="12">
      <c r="A137" s="360">
        <v>1000024</v>
      </c>
      <c r="B137" s="354" t="s">
        <v>605</v>
      </c>
      <c r="C137" s="369">
        <v>399</v>
      </c>
    </row>
    <row r="138" spans="1:3" s="98" customFormat="1" ht="12">
      <c r="A138" s="360">
        <v>100001182</v>
      </c>
      <c r="B138" s="354" t="s">
        <v>606</v>
      </c>
      <c r="C138" s="369">
        <v>414</v>
      </c>
    </row>
    <row r="139" spans="1:3" s="98" customFormat="1" ht="12">
      <c r="A139" s="360">
        <v>100001183</v>
      </c>
      <c r="B139" s="354" t="s">
        <v>606</v>
      </c>
      <c r="C139" s="369">
        <v>414</v>
      </c>
    </row>
    <row r="140" spans="1:3" s="98" customFormat="1" ht="12">
      <c r="A140" s="360">
        <v>100001184</v>
      </c>
      <c r="B140" s="354" t="s">
        <v>606</v>
      </c>
      <c r="C140" s="369">
        <v>414</v>
      </c>
    </row>
    <row r="141" spans="1:3" s="98" customFormat="1" ht="12">
      <c r="A141" s="360">
        <v>100001185</v>
      </c>
      <c r="B141" s="354" t="s">
        <v>606</v>
      </c>
      <c r="C141" s="369">
        <v>414</v>
      </c>
    </row>
    <row r="142" spans="1:3" s="98" customFormat="1" ht="12">
      <c r="A142" s="360">
        <v>100001186</v>
      </c>
      <c r="B142" s="354" t="s">
        <v>606</v>
      </c>
      <c r="C142" s="369">
        <v>414</v>
      </c>
    </row>
    <row r="143" spans="1:3" s="98" customFormat="1" ht="12">
      <c r="A143" s="360">
        <v>100001187</v>
      </c>
      <c r="B143" s="354" t="s">
        <v>606</v>
      </c>
      <c r="C143" s="369">
        <v>414</v>
      </c>
    </row>
    <row r="144" spans="1:3" s="98" customFormat="1" ht="12">
      <c r="A144" s="360">
        <v>100001188</v>
      </c>
      <c r="B144" s="354" t="s">
        <v>606</v>
      </c>
      <c r="C144" s="369">
        <v>414</v>
      </c>
    </row>
    <row r="145" spans="1:3" s="98" customFormat="1" ht="12">
      <c r="A145" s="360">
        <v>100001189</v>
      </c>
      <c r="B145" s="354" t="s">
        <v>606</v>
      </c>
      <c r="C145" s="369">
        <v>414</v>
      </c>
    </row>
    <row r="146" spans="1:3" s="98" customFormat="1" ht="12">
      <c r="A146" s="360">
        <v>100001190</v>
      </c>
      <c r="B146" s="354" t="s">
        <v>606</v>
      </c>
      <c r="C146" s="369">
        <v>414</v>
      </c>
    </row>
    <row r="147" spans="1:3" s="98" customFormat="1" ht="12">
      <c r="A147" s="360">
        <v>100001191</v>
      </c>
      <c r="B147" s="354" t="s">
        <v>606</v>
      </c>
      <c r="C147" s="369">
        <v>414</v>
      </c>
    </row>
    <row r="148" spans="1:3" s="98" customFormat="1" ht="12">
      <c r="A148" s="360">
        <v>100001192</v>
      </c>
      <c r="B148" s="354" t="s">
        <v>606</v>
      </c>
      <c r="C148" s="369">
        <v>414</v>
      </c>
    </row>
    <row r="149" spans="1:3" s="98" customFormat="1" ht="12">
      <c r="A149" s="360">
        <v>100001193</v>
      </c>
      <c r="B149" s="354" t="s">
        <v>606</v>
      </c>
      <c r="C149" s="369">
        <v>414</v>
      </c>
    </row>
    <row r="150" spans="1:3" s="98" customFormat="1" ht="12">
      <c r="A150" s="360">
        <v>100001194</v>
      </c>
      <c r="B150" s="354" t="s">
        <v>606</v>
      </c>
      <c r="C150" s="369">
        <v>414</v>
      </c>
    </row>
    <row r="151" spans="1:3" s="98" customFormat="1" ht="12">
      <c r="A151" s="360">
        <v>100001195</v>
      </c>
      <c r="B151" s="354" t="s">
        <v>606</v>
      </c>
      <c r="C151" s="369">
        <v>414</v>
      </c>
    </row>
    <row r="152" spans="1:3" s="98" customFormat="1" ht="12">
      <c r="A152" s="356">
        <v>100001196</v>
      </c>
      <c r="B152" s="354" t="s">
        <v>606</v>
      </c>
      <c r="C152" s="369">
        <v>414</v>
      </c>
    </row>
    <row r="153" spans="1:3" s="98" customFormat="1" ht="12">
      <c r="A153" s="362" t="s">
        <v>889</v>
      </c>
      <c r="B153" s="354" t="s">
        <v>607</v>
      </c>
      <c r="C153" s="369">
        <v>2565.1999999999998</v>
      </c>
    </row>
    <row r="154" spans="1:3" s="98" customFormat="1" ht="12">
      <c r="A154" s="362" t="s">
        <v>889</v>
      </c>
      <c r="B154" s="354" t="s">
        <v>607</v>
      </c>
      <c r="C154" s="369">
        <v>2565.35</v>
      </c>
    </row>
    <row r="155" spans="1:3" s="98" customFormat="1" ht="12">
      <c r="A155" s="362" t="s">
        <v>889</v>
      </c>
      <c r="B155" s="354" t="s">
        <v>608</v>
      </c>
      <c r="C155" s="369">
        <v>1097</v>
      </c>
    </row>
    <row r="156" spans="1:3" s="98" customFormat="1" ht="12">
      <c r="A156" s="362" t="s">
        <v>889</v>
      </c>
      <c r="B156" s="354" t="s">
        <v>608</v>
      </c>
      <c r="C156" s="369">
        <v>1097</v>
      </c>
    </row>
    <row r="157" spans="1:3" s="98" customFormat="1" ht="12">
      <c r="A157" s="362" t="s">
        <v>889</v>
      </c>
      <c r="B157" s="354" t="s">
        <v>608</v>
      </c>
      <c r="C157" s="369">
        <v>1097</v>
      </c>
    </row>
    <row r="158" spans="1:3" s="98" customFormat="1" ht="12">
      <c r="A158" s="385"/>
      <c r="B158" s="375" t="s">
        <v>879</v>
      </c>
      <c r="C158" s="394"/>
    </row>
    <row r="159" spans="1:3" s="98" customFormat="1" ht="12">
      <c r="A159" s="362" t="s">
        <v>889</v>
      </c>
      <c r="B159" s="354" t="s">
        <v>618</v>
      </c>
      <c r="C159" s="369">
        <v>2128.33</v>
      </c>
    </row>
    <row r="160" spans="1:3" s="98" customFormat="1" ht="12">
      <c r="A160" s="356">
        <v>100001215</v>
      </c>
      <c r="B160" s="354" t="s">
        <v>619</v>
      </c>
      <c r="C160" s="369">
        <v>2128.33</v>
      </c>
    </row>
    <row r="161" spans="1:3" s="98" customFormat="1" ht="12">
      <c r="A161" s="357">
        <v>1000325</v>
      </c>
      <c r="B161" s="354" t="s">
        <v>670</v>
      </c>
      <c r="C161" s="369">
        <v>2128.33</v>
      </c>
    </row>
    <row r="162" spans="1:3" s="98" customFormat="1" ht="12">
      <c r="A162" s="362" t="s">
        <v>889</v>
      </c>
      <c r="B162" s="354" t="s">
        <v>671</v>
      </c>
      <c r="C162" s="369">
        <v>4408.33</v>
      </c>
    </row>
    <row r="163" spans="1:3" s="98" customFormat="1" ht="12">
      <c r="A163" s="385"/>
      <c r="B163" s="375" t="s">
        <v>879</v>
      </c>
      <c r="C163" s="394"/>
    </row>
    <row r="164" spans="1:3" s="98" customFormat="1" ht="12">
      <c r="A164" s="360">
        <v>100001309</v>
      </c>
      <c r="B164" s="358" t="s">
        <v>624</v>
      </c>
      <c r="C164" s="369">
        <v>3599</v>
      </c>
    </row>
    <row r="165" spans="1:3" s="98" customFormat="1" ht="12">
      <c r="A165" s="360">
        <v>100001297</v>
      </c>
      <c r="B165" s="358" t="s">
        <v>625</v>
      </c>
      <c r="C165" s="369">
        <v>1704.3</v>
      </c>
    </row>
    <row r="166" spans="1:3" s="98" customFormat="1" ht="24">
      <c r="A166" s="360">
        <v>1000016</v>
      </c>
      <c r="B166" s="358" t="s">
        <v>626</v>
      </c>
      <c r="C166" s="369">
        <v>3582.01</v>
      </c>
    </row>
    <row r="167" spans="1:3" s="98" customFormat="1" ht="12">
      <c r="A167" s="363">
        <v>100000436</v>
      </c>
      <c r="B167" s="354" t="s">
        <v>627</v>
      </c>
      <c r="C167" s="369">
        <v>2476.92</v>
      </c>
    </row>
    <row r="168" spans="1:3" s="98" customFormat="1" ht="12">
      <c r="A168" s="363">
        <v>100000437</v>
      </c>
      <c r="B168" s="354" t="s">
        <v>627</v>
      </c>
      <c r="C168" s="369">
        <v>2476.92</v>
      </c>
    </row>
    <row r="169" spans="1:3" s="98" customFormat="1" ht="12">
      <c r="A169" s="363">
        <v>100000434</v>
      </c>
      <c r="B169" s="354" t="s">
        <v>628</v>
      </c>
      <c r="C169" s="369">
        <v>688.22</v>
      </c>
    </row>
    <row r="170" spans="1:3" s="98" customFormat="1" ht="24">
      <c r="A170" s="363">
        <v>100000432</v>
      </c>
      <c r="B170" s="354" t="s">
        <v>629</v>
      </c>
      <c r="C170" s="369">
        <v>1868.75</v>
      </c>
    </row>
    <row r="171" spans="1:3" s="98" customFormat="1" ht="12">
      <c r="A171" s="362" t="s">
        <v>889</v>
      </c>
      <c r="B171" s="354" t="s">
        <v>630</v>
      </c>
      <c r="C171" s="369">
        <v>335.8</v>
      </c>
    </row>
    <row r="172" spans="1:3" s="98" customFormat="1" ht="24">
      <c r="A172" s="362" t="s">
        <v>889</v>
      </c>
      <c r="B172" s="354" t="s">
        <v>631</v>
      </c>
      <c r="C172" s="369">
        <v>2246.92</v>
      </c>
    </row>
    <row r="173" spans="1:3" s="98" customFormat="1" ht="12">
      <c r="A173" s="362" t="s">
        <v>889</v>
      </c>
      <c r="B173" s="354" t="s">
        <v>632</v>
      </c>
      <c r="C173" s="369">
        <v>802.01</v>
      </c>
    </row>
    <row r="174" spans="1:3" s="98" customFormat="1" ht="12">
      <c r="A174" s="362" t="s">
        <v>889</v>
      </c>
      <c r="B174" s="354" t="s">
        <v>633</v>
      </c>
      <c r="C174" s="369">
        <v>2779.99</v>
      </c>
    </row>
    <row r="175" spans="1:3" s="98" customFormat="1" ht="12">
      <c r="A175" s="362" t="s">
        <v>889</v>
      </c>
      <c r="B175" s="358" t="s">
        <v>634</v>
      </c>
      <c r="C175" s="369">
        <v>3547</v>
      </c>
    </row>
    <row r="176" spans="1:3" s="98" customFormat="1" ht="12">
      <c r="A176" s="363">
        <v>100000439</v>
      </c>
      <c r="B176" s="364" t="s">
        <v>635</v>
      </c>
      <c r="C176" s="369">
        <v>383.91</v>
      </c>
    </row>
    <row r="177" spans="1:3" s="98" customFormat="1" ht="12">
      <c r="A177" s="363">
        <v>100000440</v>
      </c>
      <c r="B177" s="364" t="s">
        <v>635</v>
      </c>
      <c r="C177" s="369">
        <v>383.91</v>
      </c>
    </row>
    <row r="178" spans="1:3" s="98" customFormat="1" ht="12">
      <c r="A178" s="363">
        <v>100000443</v>
      </c>
      <c r="B178" s="364" t="s">
        <v>635</v>
      </c>
      <c r="C178" s="369">
        <v>383.91</v>
      </c>
    </row>
    <row r="179" spans="1:3" s="98" customFormat="1" ht="12">
      <c r="A179" s="363">
        <v>100000444</v>
      </c>
      <c r="B179" s="364" t="s">
        <v>635</v>
      </c>
      <c r="C179" s="369">
        <v>383.91</v>
      </c>
    </row>
    <row r="180" spans="1:3" s="98" customFormat="1" ht="12">
      <c r="A180" s="363">
        <v>100000445</v>
      </c>
      <c r="B180" s="364" t="s">
        <v>635</v>
      </c>
      <c r="C180" s="369">
        <v>383.91</v>
      </c>
    </row>
    <row r="181" spans="1:3" s="98" customFormat="1" ht="12">
      <c r="A181" s="363">
        <v>100000459</v>
      </c>
      <c r="B181" s="364" t="s">
        <v>635</v>
      </c>
      <c r="C181" s="369">
        <v>383.91</v>
      </c>
    </row>
    <row r="182" spans="1:3" s="98" customFormat="1" ht="12">
      <c r="A182" s="363">
        <v>100000460</v>
      </c>
      <c r="B182" s="364" t="s">
        <v>635</v>
      </c>
      <c r="C182" s="369">
        <v>383.91</v>
      </c>
    </row>
    <row r="183" spans="1:3" s="98" customFormat="1" ht="12">
      <c r="A183" s="363">
        <v>100000461</v>
      </c>
      <c r="B183" s="364" t="s">
        <v>635</v>
      </c>
      <c r="C183" s="369">
        <v>383.91</v>
      </c>
    </row>
    <row r="184" spans="1:3" s="98" customFormat="1" ht="12">
      <c r="A184" s="363">
        <v>100000462</v>
      </c>
      <c r="B184" s="364" t="s">
        <v>635</v>
      </c>
      <c r="C184" s="369">
        <v>383.91</v>
      </c>
    </row>
    <row r="185" spans="1:3" s="98" customFormat="1" ht="12">
      <c r="A185" s="363">
        <v>100000463</v>
      </c>
      <c r="B185" s="364" t="s">
        <v>635</v>
      </c>
      <c r="C185" s="369">
        <v>383.91</v>
      </c>
    </row>
    <row r="186" spans="1:3" s="98" customFormat="1" ht="12">
      <c r="A186" s="363">
        <v>100000464</v>
      </c>
      <c r="B186" s="364" t="s">
        <v>636</v>
      </c>
      <c r="C186" s="369">
        <v>977.99</v>
      </c>
    </row>
    <row r="187" spans="1:3" s="98" customFormat="1" ht="24">
      <c r="A187" s="360">
        <v>1000011</v>
      </c>
      <c r="B187" s="354" t="s">
        <v>672</v>
      </c>
      <c r="C187" s="369">
        <v>3715.37</v>
      </c>
    </row>
    <row r="188" spans="1:3" s="98" customFormat="1" ht="12">
      <c r="A188" s="351"/>
      <c r="B188" s="350" t="s">
        <v>630</v>
      </c>
      <c r="C188" s="369">
        <v>1707.3</v>
      </c>
    </row>
    <row r="189" spans="1:3" s="98" customFormat="1" ht="24">
      <c r="A189" s="360">
        <v>101346</v>
      </c>
      <c r="B189" s="354" t="s">
        <v>637</v>
      </c>
      <c r="C189" s="369">
        <v>1868.75</v>
      </c>
    </row>
    <row r="190" spans="1:3" s="98" customFormat="1" ht="12">
      <c r="A190" s="362"/>
      <c r="B190" s="358" t="s">
        <v>638</v>
      </c>
      <c r="C190" s="369">
        <v>4373.29</v>
      </c>
    </row>
    <row r="191" spans="1:3" s="98" customFormat="1" ht="12">
      <c r="A191" s="362">
        <v>100001202</v>
      </c>
      <c r="B191" s="358" t="s">
        <v>639</v>
      </c>
      <c r="C191" s="369">
        <v>2645</v>
      </c>
    </row>
    <row r="192" spans="1:3" s="98" customFormat="1" ht="24">
      <c r="A192" s="362" t="s">
        <v>889</v>
      </c>
      <c r="B192" s="354" t="s">
        <v>640</v>
      </c>
      <c r="C192" s="371">
        <v>383.91</v>
      </c>
    </row>
    <row r="193" spans="1:3" s="98" customFormat="1" ht="24">
      <c r="A193" s="362" t="s">
        <v>889</v>
      </c>
      <c r="B193" s="354" t="s">
        <v>640</v>
      </c>
      <c r="C193" s="371">
        <v>383.91</v>
      </c>
    </row>
    <row r="194" spans="1:3" s="98" customFormat="1" ht="12">
      <c r="A194" s="362" t="s">
        <v>889</v>
      </c>
      <c r="B194" s="354" t="s">
        <v>641</v>
      </c>
      <c r="C194" s="371">
        <v>383.92</v>
      </c>
    </row>
    <row r="195" spans="1:3" s="98" customFormat="1" ht="12">
      <c r="A195" s="362" t="s">
        <v>889</v>
      </c>
      <c r="B195" s="354" t="s">
        <v>639</v>
      </c>
      <c r="C195" s="371">
        <v>2645</v>
      </c>
    </row>
    <row r="196" spans="1:3" s="98" customFormat="1" ht="12">
      <c r="A196" s="385"/>
      <c r="B196" s="375" t="s">
        <v>879</v>
      </c>
      <c r="C196" s="394"/>
    </row>
    <row r="197" spans="1:3" s="98" customFormat="1" ht="12">
      <c r="A197" s="362" t="s">
        <v>889</v>
      </c>
      <c r="B197" s="358" t="s">
        <v>653</v>
      </c>
      <c r="C197" s="369"/>
    </row>
    <row r="198" spans="1:3" s="98" customFormat="1" ht="12">
      <c r="A198" s="362" t="s">
        <v>889</v>
      </c>
      <c r="B198" s="358" t="s">
        <v>654</v>
      </c>
      <c r="C198" s="369">
        <v>2620.96</v>
      </c>
    </row>
    <row r="199" spans="1:3" s="98" customFormat="1" ht="12">
      <c r="A199" s="362" t="s">
        <v>889</v>
      </c>
      <c r="B199" s="358" t="s">
        <v>654</v>
      </c>
      <c r="C199" s="369">
        <v>2620.96</v>
      </c>
    </row>
    <row r="200" spans="1:3" s="98" customFormat="1" ht="24">
      <c r="A200" s="362" t="s">
        <v>889</v>
      </c>
      <c r="B200" s="354" t="s">
        <v>655</v>
      </c>
      <c r="C200" s="369">
        <v>8879.48</v>
      </c>
    </row>
    <row r="201" spans="1:3" s="98" customFormat="1" ht="12">
      <c r="A201" s="362" t="s">
        <v>889</v>
      </c>
      <c r="B201" s="354" t="s">
        <v>656</v>
      </c>
      <c r="C201" s="371">
        <v>416.99</v>
      </c>
    </row>
    <row r="202" spans="1:3" s="98" customFormat="1" ht="12">
      <c r="A202" s="362" t="s">
        <v>889</v>
      </c>
      <c r="B202" s="354" t="s">
        <v>657</v>
      </c>
      <c r="C202" s="369">
        <v>3120</v>
      </c>
    </row>
    <row r="203" spans="1:3" s="98" customFormat="1" ht="12">
      <c r="A203" s="360">
        <v>100001279</v>
      </c>
      <c r="B203" s="358" t="s">
        <v>658</v>
      </c>
      <c r="C203" s="369">
        <v>1077.8699999999999</v>
      </c>
    </row>
    <row r="204" spans="1:3" s="98" customFormat="1" ht="12">
      <c r="A204" s="362" t="s">
        <v>889</v>
      </c>
      <c r="B204" s="354" t="s">
        <v>659</v>
      </c>
      <c r="C204" s="369">
        <v>250</v>
      </c>
    </row>
    <row r="205" spans="1:3" s="98" customFormat="1" ht="12">
      <c r="A205" s="362" t="s">
        <v>889</v>
      </c>
      <c r="B205" s="358" t="s">
        <v>660</v>
      </c>
      <c r="C205" s="369">
        <v>560</v>
      </c>
    </row>
    <row r="206" spans="1:3" s="98" customFormat="1" ht="12">
      <c r="A206" s="360">
        <v>100001348</v>
      </c>
      <c r="B206" s="354" t="s">
        <v>661</v>
      </c>
      <c r="C206" s="369">
        <v>996.04</v>
      </c>
    </row>
    <row r="207" spans="1:3" s="98" customFormat="1" ht="12">
      <c r="A207" s="362" t="s">
        <v>889</v>
      </c>
      <c r="B207" s="358" t="s">
        <v>662</v>
      </c>
      <c r="C207" s="369">
        <v>289</v>
      </c>
    </row>
    <row r="208" spans="1:3" s="98" customFormat="1" ht="12">
      <c r="A208" s="362" t="s">
        <v>889</v>
      </c>
      <c r="B208" s="358" t="s">
        <v>662</v>
      </c>
      <c r="C208" s="369">
        <v>289</v>
      </c>
    </row>
    <row r="209" spans="1:3" s="98" customFormat="1" ht="12">
      <c r="A209" s="362" t="s">
        <v>889</v>
      </c>
      <c r="B209" s="358" t="s">
        <v>662</v>
      </c>
      <c r="C209" s="369">
        <v>289</v>
      </c>
    </row>
    <row r="210" spans="1:3" s="98" customFormat="1" ht="12">
      <c r="A210" s="362" t="s">
        <v>889</v>
      </c>
      <c r="B210" s="358" t="s">
        <v>662</v>
      </c>
      <c r="C210" s="369">
        <v>289</v>
      </c>
    </row>
    <row r="211" spans="1:3" s="98" customFormat="1" ht="12">
      <c r="A211" s="362" t="s">
        <v>889</v>
      </c>
      <c r="B211" s="358" t="s">
        <v>662</v>
      </c>
      <c r="C211" s="369">
        <v>289</v>
      </c>
    </row>
    <row r="212" spans="1:3" s="98" customFormat="1" ht="12">
      <c r="A212" s="362" t="s">
        <v>889</v>
      </c>
      <c r="B212" s="358" t="s">
        <v>663</v>
      </c>
      <c r="C212" s="369">
        <v>624.34</v>
      </c>
    </row>
    <row r="213" spans="1:3" s="98" customFormat="1" ht="12">
      <c r="A213" s="362" t="s">
        <v>889</v>
      </c>
      <c r="B213" s="354" t="s">
        <v>664</v>
      </c>
      <c r="C213" s="369">
        <v>3783.51</v>
      </c>
    </row>
    <row r="214" spans="1:3" s="98" customFormat="1" ht="12">
      <c r="A214" s="362" t="s">
        <v>889</v>
      </c>
      <c r="B214" s="354" t="s">
        <v>664</v>
      </c>
      <c r="C214" s="369">
        <v>3783.51</v>
      </c>
    </row>
    <row r="215" spans="1:3" s="98" customFormat="1" ht="12">
      <c r="A215" s="362" t="s">
        <v>889</v>
      </c>
      <c r="B215" s="358" t="s">
        <v>665</v>
      </c>
      <c r="C215" s="369">
        <v>129</v>
      </c>
    </row>
    <row r="216" spans="1:3" s="98" customFormat="1" ht="12">
      <c r="A216" s="362" t="s">
        <v>889</v>
      </c>
      <c r="B216" s="358" t="s">
        <v>666</v>
      </c>
      <c r="C216" s="369">
        <v>278.75</v>
      </c>
    </row>
    <row r="217" spans="1:3" s="98" customFormat="1" ht="12">
      <c r="A217" s="362" t="s">
        <v>889</v>
      </c>
      <c r="B217" s="358" t="s">
        <v>666</v>
      </c>
      <c r="C217" s="369">
        <v>278.75</v>
      </c>
    </row>
    <row r="218" spans="1:3" s="98" customFormat="1" ht="12">
      <c r="A218" s="362" t="s">
        <v>889</v>
      </c>
      <c r="B218" s="358" t="s">
        <v>667</v>
      </c>
      <c r="C218" s="369">
        <v>806.4</v>
      </c>
    </row>
    <row r="219" spans="1:3" s="98" customFormat="1" ht="12">
      <c r="A219" s="385"/>
      <c r="B219" s="375" t="s">
        <v>880</v>
      </c>
      <c r="C219" s="394"/>
    </row>
    <row r="220" spans="1:3" s="98" customFormat="1" ht="12">
      <c r="A220" s="362" t="s">
        <v>889</v>
      </c>
      <c r="B220" s="350" t="s">
        <v>503</v>
      </c>
      <c r="C220" s="367">
        <v>569</v>
      </c>
    </row>
    <row r="221" spans="1:3" s="98" customFormat="1" ht="12">
      <c r="A221" s="360">
        <v>1000000632</v>
      </c>
      <c r="B221" s="353" t="s">
        <v>504</v>
      </c>
      <c r="C221" s="371">
        <v>1844.4</v>
      </c>
    </row>
    <row r="222" spans="1:3" s="98" customFormat="1" ht="12">
      <c r="A222" s="360">
        <v>100001935</v>
      </c>
      <c r="B222" s="350" t="s">
        <v>505</v>
      </c>
      <c r="C222" s="367">
        <v>685</v>
      </c>
    </row>
    <row r="223" spans="1:3" s="98" customFormat="1" ht="12">
      <c r="A223" s="362" t="s">
        <v>889</v>
      </c>
      <c r="B223" s="350" t="s">
        <v>506</v>
      </c>
      <c r="C223" s="367">
        <v>340</v>
      </c>
    </row>
    <row r="224" spans="1:3" s="98" customFormat="1" ht="12">
      <c r="A224" s="385"/>
      <c r="B224" s="375" t="s">
        <v>880</v>
      </c>
      <c r="C224" s="394"/>
    </row>
    <row r="225" spans="1:3" s="98" customFormat="1" ht="36">
      <c r="A225" s="362" t="s">
        <v>889</v>
      </c>
      <c r="B225" s="354" t="s">
        <v>514</v>
      </c>
      <c r="C225" s="369">
        <v>3000</v>
      </c>
    </row>
    <row r="226" spans="1:3" s="98" customFormat="1" ht="24">
      <c r="A226" s="362" t="s">
        <v>889</v>
      </c>
      <c r="B226" s="354" t="s">
        <v>515</v>
      </c>
      <c r="C226" s="369">
        <v>2199</v>
      </c>
    </row>
    <row r="227" spans="1:3" s="98" customFormat="1" ht="48">
      <c r="A227" s="362" t="s">
        <v>889</v>
      </c>
      <c r="B227" s="354" t="s">
        <v>516</v>
      </c>
      <c r="C227" s="369">
        <v>5599</v>
      </c>
    </row>
    <row r="228" spans="1:3" s="98" customFormat="1" ht="12">
      <c r="A228" s="362" t="s">
        <v>889</v>
      </c>
      <c r="B228" s="354" t="s">
        <v>517</v>
      </c>
      <c r="C228" s="369">
        <v>2539.2399999999998</v>
      </c>
    </row>
    <row r="229" spans="1:3" s="98" customFormat="1" ht="12">
      <c r="A229" s="362" t="s">
        <v>889</v>
      </c>
      <c r="B229" s="354" t="s">
        <v>517</v>
      </c>
      <c r="C229" s="369">
        <v>2539.2399999999998</v>
      </c>
    </row>
    <row r="230" spans="1:3" s="98" customFormat="1" ht="12">
      <c r="A230" s="362" t="s">
        <v>889</v>
      </c>
      <c r="B230" s="354" t="s">
        <v>517</v>
      </c>
      <c r="C230" s="369">
        <v>2539.2399999999998</v>
      </c>
    </row>
    <row r="231" spans="1:3" s="98" customFormat="1" ht="12">
      <c r="A231" s="362" t="s">
        <v>889</v>
      </c>
      <c r="B231" s="354" t="s">
        <v>517</v>
      </c>
      <c r="C231" s="369">
        <v>2539.2399999999998</v>
      </c>
    </row>
    <row r="232" spans="1:3" s="98" customFormat="1" ht="12">
      <c r="A232" s="362" t="s">
        <v>889</v>
      </c>
      <c r="B232" s="354" t="s">
        <v>518</v>
      </c>
      <c r="C232" s="368">
        <v>207.64</v>
      </c>
    </row>
    <row r="233" spans="1:3" s="98" customFormat="1" ht="12">
      <c r="A233" s="362" t="s">
        <v>889</v>
      </c>
      <c r="B233" s="354" t="s">
        <v>518</v>
      </c>
      <c r="C233" s="368">
        <v>207.64</v>
      </c>
    </row>
    <row r="234" spans="1:3" s="98" customFormat="1" ht="12">
      <c r="A234" s="362" t="s">
        <v>889</v>
      </c>
      <c r="B234" s="354" t="s">
        <v>518</v>
      </c>
      <c r="C234" s="368">
        <v>207.64</v>
      </c>
    </row>
    <row r="235" spans="1:3" s="98" customFormat="1" ht="12">
      <c r="A235" s="362" t="s">
        <v>889</v>
      </c>
      <c r="B235" s="354" t="s">
        <v>518</v>
      </c>
      <c r="C235" s="368">
        <v>207.64</v>
      </c>
    </row>
    <row r="236" spans="1:3" s="98" customFormat="1" ht="12">
      <c r="A236" s="385"/>
      <c r="B236" s="375" t="s">
        <v>880</v>
      </c>
      <c r="C236" s="394"/>
    </row>
    <row r="237" spans="1:3" s="98" customFormat="1" ht="12">
      <c r="A237" s="362" t="s">
        <v>889</v>
      </c>
      <c r="B237" s="354" t="s">
        <v>529</v>
      </c>
      <c r="C237" s="369">
        <v>1299</v>
      </c>
    </row>
    <row r="238" spans="1:3" s="98" customFormat="1" ht="12">
      <c r="A238" s="362" t="s">
        <v>889</v>
      </c>
      <c r="B238" s="354" t="s">
        <v>529</v>
      </c>
      <c r="C238" s="369">
        <v>1299</v>
      </c>
    </row>
    <row r="239" spans="1:3" s="98" customFormat="1" ht="12">
      <c r="A239" s="362" t="s">
        <v>889</v>
      </c>
      <c r="B239" s="354" t="s">
        <v>530</v>
      </c>
      <c r="C239" s="369">
        <v>99</v>
      </c>
    </row>
    <row r="240" spans="1:3" s="98" customFormat="1" ht="12">
      <c r="A240" s="362" t="s">
        <v>889</v>
      </c>
      <c r="B240" s="354" t="s">
        <v>530</v>
      </c>
      <c r="C240" s="369">
        <v>79</v>
      </c>
    </row>
    <row r="241" spans="1:3" s="98" customFormat="1" ht="12">
      <c r="A241" s="362" t="s">
        <v>889</v>
      </c>
      <c r="B241" s="354" t="s">
        <v>530</v>
      </c>
      <c r="C241" s="369">
        <v>79</v>
      </c>
    </row>
    <row r="242" spans="1:3" s="98" customFormat="1" ht="12">
      <c r="A242" s="360">
        <v>10000441</v>
      </c>
      <c r="B242" s="354" t="s">
        <v>529</v>
      </c>
      <c r="C242" s="369">
        <v>1299</v>
      </c>
    </row>
    <row r="243" spans="1:3" s="98" customFormat="1" ht="12">
      <c r="A243" s="362">
        <v>100001341</v>
      </c>
      <c r="B243" s="354" t="s">
        <v>531</v>
      </c>
      <c r="C243" s="369">
        <v>116</v>
      </c>
    </row>
    <row r="244" spans="1:3" s="98" customFormat="1" ht="12">
      <c r="A244" s="362">
        <v>100001325</v>
      </c>
      <c r="B244" s="354" t="s">
        <v>532</v>
      </c>
      <c r="C244" s="369">
        <v>116</v>
      </c>
    </row>
    <row r="245" spans="1:3" s="98" customFormat="1" ht="12">
      <c r="A245" s="362" t="s">
        <v>889</v>
      </c>
      <c r="B245" s="358" t="s">
        <v>533</v>
      </c>
      <c r="C245" s="369">
        <v>209</v>
      </c>
    </row>
    <row r="246" spans="1:3" s="98" customFormat="1" ht="12">
      <c r="A246" s="363">
        <v>10000134</v>
      </c>
      <c r="B246" s="358" t="s">
        <v>534</v>
      </c>
      <c r="C246" s="369">
        <v>1119.83</v>
      </c>
    </row>
    <row r="247" spans="1:3" s="98" customFormat="1" ht="12">
      <c r="A247" s="362" t="s">
        <v>889</v>
      </c>
      <c r="B247" s="358" t="s">
        <v>535</v>
      </c>
      <c r="C247" s="369">
        <v>5989.99</v>
      </c>
    </row>
    <row r="248" spans="1:3" s="98" customFormat="1" ht="12">
      <c r="A248" s="362" t="s">
        <v>889</v>
      </c>
      <c r="B248" s="358" t="s">
        <v>536</v>
      </c>
      <c r="C248" s="369">
        <v>1499</v>
      </c>
    </row>
    <row r="249" spans="1:3" s="98" customFormat="1" ht="12">
      <c r="A249" s="362" t="s">
        <v>889</v>
      </c>
      <c r="B249" s="358" t="s">
        <v>536</v>
      </c>
      <c r="C249" s="369">
        <v>1499</v>
      </c>
    </row>
    <row r="250" spans="1:3" s="98" customFormat="1" ht="12">
      <c r="A250" s="362" t="s">
        <v>889</v>
      </c>
      <c r="B250" s="358" t="s">
        <v>536</v>
      </c>
      <c r="C250" s="369">
        <v>1499</v>
      </c>
    </row>
    <row r="251" spans="1:3" s="98" customFormat="1" ht="12">
      <c r="A251" s="362" t="s">
        <v>889</v>
      </c>
      <c r="B251" s="358" t="s">
        <v>536</v>
      </c>
      <c r="C251" s="369">
        <v>1499</v>
      </c>
    </row>
    <row r="252" spans="1:3" s="98" customFormat="1" ht="12">
      <c r="A252" s="357">
        <v>100000072</v>
      </c>
      <c r="B252" s="358" t="s">
        <v>537</v>
      </c>
      <c r="C252" s="369">
        <v>4999</v>
      </c>
    </row>
    <row r="253" spans="1:3" s="98" customFormat="1" ht="12">
      <c r="A253" s="362">
        <v>100001200</v>
      </c>
      <c r="B253" s="358" t="s">
        <v>538</v>
      </c>
      <c r="C253" s="368">
        <v>998.01</v>
      </c>
    </row>
    <row r="254" spans="1:3" s="98" customFormat="1" ht="12">
      <c r="A254" s="362" t="s">
        <v>889</v>
      </c>
      <c r="B254" s="358" t="s">
        <v>539</v>
      </c>
      <c r="C254" s="369">
        <v>4999</v>
      </c>
    </row>
    <row r="255" spans="1:3" s="98" customFormat="1" ht="12">
      <c r="A255" s="360">
        <v>100001316</v>
      </c>
      <c r="B255" s="354" t="s">
        <v>540</v>
      </c>
      <c r="C255" s="368">
        <v>1390.84</v>
      </c>
    </row>
    <row r="256" spans="1:3" s="98" customFormat="1" ht="12">
      <c r="A256" s="360">
        <v>100001254</v>
      </c>
      <c r="B256" s="358" t="s">
        <v>541</v>
      </c>
      <c r="C256" s="369">
        <v>1590</v>
      </c>
    </row>
    <row r="257" spans="1:3" s="98" customFormat="1" ht="12">
      <c r="A257" s="376">
        <v>100001173</v>
      </c>
      <c r="B257" s="354" t="s">
        <v>542</v>
      </c>
      <c r="C257" s="369">
        <v>8937.7999999999993</v>
      </c>
    </row>
    <row r="258" spans="1:3" s="98" customFormat="1" ht="12">
      <c r="A258" s="362" t="s">
        <v>889</v>
      </c>
      <c r="B258" s="354" t="s">
        <v>519</v>
      </c>
      <c r="C258" s="369">
        <v>128.28</v>
      </c>
    </row>
    <row r="259" spans="1:3" s="98" customFormat="1" ht="12">
      <c r="A259" s="362" t="s">
        <v>889</v>
      </c>
      <c r="B259" s="354" t="s">
        <v>519</v>
      </c>
      <c r="C259" s="369">
        <v>128.27000000000001</v>
      </c>
    </row>
    <row r="260" spans="1:3" s="98" customFormat="1" ht="12">
      <c r="A260" s="362" t="s">
        <v>889</v>
      </c>
      <c r="B260" s="354" t="s">
        <v>519</v>
      </c>
      <c r="C260" s="369">
        <v>128.27000000000001</v>
      </c>
    </row>
    <row r="261" spans="1:3" s="98" customFormat="1" ht="12">
      <c r="A261" s="363">
        <v>100000138</v>
      </c>
      <c r="B261" s="355" t="s">
        <v>543</v>
      </c>
      <c r="C261" s="369">
        <v>1499</v>
      </c>
    </row>
    <row r="262" spans="1:3" s="98" customFormat="1" ht="12">
      <c r="A262" s="362" t="s">
        <v>889</v>
      </c>
      <c r="B262" s="354" t="s">
        <v>544</v>
      </c>
      <c r="C262" s="369">
        <v>2998.99</v>
      </c>
    </row>
    <row r="263" spans="1:3" s="98" customFormat="1" ht="12">
      <c r="A263" s="362" t="s">
        <v>889</v>
      </c>
      <c r="B263" s="354" t="s">
        <v>545</v>
      </c>
      <c r="C263" s="369">
        <v>739</v>
      </c>
    </row>
    <row r="264" spans="1:3" s="98" customFormat="1" ht="12">
      <c r="A264" s="362" t="s">
        <v>889</v>
      </c>
      <c r="B264" s="354" t="s">
        <v>546</v>
      </c>
      <c r="C264" s="369">
        <v>11198</v>
      </c>
    </row>
    <row r="265" spans="1:3" s="98" customFormat="1" ht="12">
      <c r="A265" s="385"/>
      <c r="B265" s="375" t="s">
        <v>880</v>
      </c>
      <c r="C265" s="394"/>
    </row>
    <row r="266" spans="1:3" s="98" customFormat="1" ht="24">
      <c r="A266" s="362" t="s">
        <v>889</v>
      </c>
      <c r="B266" s="354" t="s">
        <v>557</v>
      </c>
      <c r="C266" s="369">
        <v>1861.49</v>
      </c>
    </row>
    <row r="267" spans="1:3" s="98" customFormat="1" ht="24">
      <c r="A267" s="362" t="s">
        <v>889</v>
      </c>
      <c r="B267" s="354" t="s">
        <v>557</v>
      </c>
      <c r="C267" s="369">
        <v>1861.49</v>
      </c>
    </row>
    <row r="268" spans="1:3" s="98" customFormat="1" ht="24">
      <c r="A268" s="356">
        <v>1001393</v>
      </c>
      <c r="B268" s="354" t="s">
        <v>557</v>
      </c>
      <c r="C268" s="369">
        <v>1861.5</v>
      </c>
    </row>
    <row r="269" spans="1:3" s="98" customFormat="1" ht="24">
      <c r="A269" s="356">
        <v>1001388</v>
      </c>
      <c r="B269" s="354" t="s">
        <v>557</v>
      </c>
      <c r="C269" s="369">
        <v>1861.5</v>
      </c>
    </row>
    <row r="270" spans="1:3" s="98" customFormat="1" ht="24">
      <c r="A270" s="356">
        <v>1001391</v>
      </c>
      <c r="B270" s="354" t="s">
        <v>557</v>
      </c>
      <c r="C270" s="369">
        <v>1861.49</v>
      </c>
    </row>
    <row r="271" spans="1:3" s="98" customFormat="1" ht="24">
      <c r="A271" s="356">
        <v>1001389</v>
      </c>
      <c r="B271" s="354" t="s">
        <v>557</v>
      </c>
      <c r="C271" s="369">
        <v>1861.49</v>
      </c>
    </row>
    <row r="272" spans="1:3" s="98" customFormat="1" ht="24">
      <c r="A272" s="356">
        <v>1001387</v>
      </c>
      <c r="B272" s="354" t="s">
        <v>557</v>
      </c>
      <c r="C272" s="369">
        <v>1861.5</v>
      </c>
    </row>
    <row r="273" spans="1:3" s="98" customFormat="1" ht="24">
      <c r="A273" s="356">
        <v>1001392</v>
      </c>
      <c r="B273" s="354" t="s">
        <v>557</v>
      </c>
      <c r="C273" s="369">
        <v>1861.49</v>
      </c>
    </row>
    <row r="274" spans="1:3" s="98" customFormat="1" ht="24">
      <c r="A274" s="362" t="s">
        <v>889</v>
      </c>
      <c r="B274" s="350" t="s">
        <v>558</v>
      </c>
      <c r="C274" s="369">
        <v>4941.6000000000004</v>
      </c>
    </row>
    <row r="275" spans="1:3" s="98" customFormat="1" ht="12">
      <c r="A275" s="362" t="s">
        <v>889</v>
      </c>
      <c r="B275" s="350" t="s">
        <v>559</v>
      </c>
      <c r="C275" s="369">
        <v>423.4</v>
      </c>
    </row>
    <row r="276" spans="1:3" s="98" customFormat="1" ht="12">
      <c r="A276" s="362" t="s">
        <v>889</v>
      </c>
      <c r="B276" s="354" t="s">
        <v>560</v>
      </c>
      <c r="C276" s="369">
        <v>1856</v>
      </c>
    </row>
    <row r="277" spans="1:3" s="98" customFormat="1" ht="12">
      <c r="A277" s="362" t="s">
        <v>889</v>
      </c>
      <c r="B277" s="354" t="s">
        <v>561</v>
      </c>
      <c r="C277" s="369">
        <v>1856</v>
      </c>
    </row>
    <row r="278" spans="1:3" s="98" customFormat="1" ht="12">
      <c r="A278" s="363">
        <v>100000018</v>
      </c>
      <c r="B278" s="354" t="s">
        <v>562</v>
      </c>
      <c r="C278" s="369">
        <v>1656.48</v>
      </c>
    </row>
    <row r="279" spans="1:3" s="98" customFormat="1" ht="12">
      <c r="A279" s="362" t="s">
        <v>889</v>
      </c>
      <c r="B279" s="354" t="s">
        <v>563</v>
      </c>
      <c r="C279" s="369">
        <v>1879.28</v>
      </c>
    </row>
    <row r="280" spans="1:3" s="98" customFormat="1" ht="12">
      <c r="A280" s="362" t="s">
        <v>889</v>
      </c>
      <c r="B280" s="354" t="s">
        <v>564</v>
      </c>
      <c r="C280" s="369">
        <v>1269.01</v>
      </c>
    </row>
    <row r="281" spans="1:3" s="98" customFormat="1" ht="12">
      <c r="A281" s="362" t="s">
        <v>889</v>
      </c>
      <c r="B281" s="354" t="s">
        <v>565</v>
      </c>
      <c r="C281" s="369">
        <v>3970.02</v>
      </c>
    </row>
    <row r="282" spans="1:3" s="98" customFormat="1" ht="12" customHeight="1">
      <c r="A282" s="362" t="s">
        <v>889</v>
      </c>
      <c r="B282" s="713" t="s">
        <v>566</v>
      </c>
      <c r="C282" s="714">
        <v>10000</v>
      </c>
    </row>
    <row r="283" spans="1:3" s="98" customFormat="1" ht="12">
      <c r="A283" s="385"/>
      <c r="B283" s="375" t="s">
        <v>880</v>
      </c>
      <c r="C283" s="394"/>
    </row>
    <row r="284" spans="1:3" s="98" customFormat="1" ht="12">
      <c r="A284" s="360">
        <v>12010102</v>
      </c>
      <c r="B284" s="354" t="s">
        <v>567</v>
      </c>
      <c r="C284" s="369">
        <v>274.85000000000002</v>
      </c>
    </row>
    <row r="285" spans="1:3" s="98" customFormat="1" ht="12">
      <c r="A285" s="360">
        <v>12010102</v>
      </c>
      <c r="B285" s="354"/>
      <c r="C285" s="369">
        <v>274.85000000000002</v>
      </c>
    </row>
    <row r="286" spans="1:3" s="98" customFormat="1" ht="12">
      <c r="A286" s="360">
        <v>12010102</v>
      </c>
      <c r="B286" s="354"/>
      <c r="C286" s="369">
        <v>274.85000000000002</v>
      </c>
    </row>
    <row r="287" spans="1:3" s="98" customFormat="1" ht="12">
      <c r="A287" s="360">
        <v>12010102</v>
      </c>
      <c r="B287" s="354" t="s">
        <v>568</v>
      </c>
      <c r="C287" s="369">
        <v>205.85</v>
      </c>
    </row>
    <row r="288" spans="1:3" s="98" customFormat="1" ht="12">
      <c r="A288" s="360">
        <v>12010102</v>
      </c>
      <c r="B288" s="354" t="s">
        <v>569</v>
      </c>
      <c r="C288" s="369">
        <v>195.01</v>
      </c>
    </row>
    <row r="289" spans="1:3" s="98" customFormat="1" ht="12">
      <c r="A289" s="360">
        <v>12010102</v>
      </c>
      <c r="B289" s="354" t="s">
        <v>570</v>
      </c>
      <c r="C289" s="369">
        <v>2074</v>
      </c>
    </row>
    <row r="290" spans="1:3" s="98" customFormat="1" ht="12">
      <c r="A290" s="360">
        <v>12010102</v>
      </c>
      <c r="B290" s="354" t="s">
        <v>570</v>
      </c>
      <c r="C290" s="369">
        <v>2074</v>
      </c>
    </row>
    <row r="291" spans="1:3" s="98" customFormat="1" ht="12">
      <c r="A291" s="360">
        <v>12010102</v>
      </c>
      <c r="B291" s="354" t="s">
        <v>570</v>
      </c>
      <c r="C291" s="369">
        <v>2074</v>
      </c>
    </row>
    <row r="292" spans="1:3" s="98" customFormat="1" ht="12">
      <c r="A292" s="360">
        <v>12010102</v>
      </c>
      <c r="B292" s="354" t="s">
        <v>571</v>
      </c>
      <c r="C292" s="369">
        <v>82.9</v>
      </c>
    </row>
    <row r="293" spans="1:3" s="98" customFormat="1" ht="12">
      <c r="A293" s="360">
        <v>12010102</v>
      </c>
      <c r="B293" s="354" t="s">
        <v>572</v>
      </c>
      <c r="C293" s="369">
        <v>245</v>
      </c>
    </row>
    <row r="294" spans="1:3" s="98" customFormat="1" ht="12">
      <c r="A294" s="360">
        <v>12010102</v>
      </c>
      <c r="B294" s="354" t="s">
        <v>573</v>
      </c>
      <c r="C294" s="369">
        <v>3990</v>
      </c>
    </row>
    <row r="295" spans="1:3" s="98" customFormat="1" ht="12">
      <c r="A295" s="360">
        <v>12010102</v>
      </c>
      <c r="B295" s="354" t="s">
        <v>573</v>
      </c>
      <c r="C295" s="369">
        <v>3990</v>
      </c>
    </row>
    <row r="296" spans="1:3" s="98" customFormat="1" ht="12">
      <c r="A296" s="360">
        <v>12010102</v>
      </c>
      <c r="B296" s="354" t="s">
        <v>574</v>
      </c>
      <c r="C296" s="369">
        <v>2899</v>
      </c>
    </row>
    <row r="297" spans="1:3" s="98" customFormat="1" ht="12">
      <c r="A297" s="385"/>
      <c r="B297" s="375" t="s">
        <v>880</v>
      </c>
      <c r="C297" s="394"/>
    </row>
    <row r="298" spans="1:3" s="98" customFormat="1" ht="12">
      <c r="A298" s="362" t="s">
        <v>889</v>
      </c>
      <c r="B298" s="354" t="s">
        <v>576</v>
      </c>
      <c r="C298" s="369">
        <v>1400.2</v>
      </c>
    </row>
    <row r="299" spans="1:3" s="98" customFormat="1" ht="12">
      <c r="A299" s="362" t="s">
        <v>889</v>
      </c>
      <c r="B299" s="354" t="s">
        <v>577</v>
      </c>
      <c r="C299" s="369">
        <v>34.9</v>
      </c>
    </row>
    <row r="300" spans="1:3" s="98" customFormat="1" ht="12">
      <c r="A300" s="362" t="s">
        <v>889</v>
      </c>
      <c r="B300" s="354" t="s">
        <v>578</v>
      </c>
      <c r="C300" s="369">
        <v>39.9</v>
      </c>
    </row>
    <row r="301" spans="1:3" s="98" customFormat="1" ht="12">
      <c r="A301" s="362" t="s">
        <v>889</v>
      </c>
      <c r="B301" s="354" t="s">
        <v>578</v>
      </c>
      <c r="C301" s="369">
        <v>39.9</v>
      </c>
    </row>
    <row r="302" spans="1:3" s="98" customFormat="1" ht="12">
      <c r="A302" s="362" t="s">
        <v>889</v>
      </c>
      <c r="B302" s="354" t="s">
        <v>579</v>
      </c>
      <c r="C302" s="369">
        <v>32.99</v>
      </c>
    </row>
    <row r="303" spans="1:3" s="98" customFormat="1" ht="12">
      <c r="A303" s="362" t="s">
        <v>889</v>
      </c>
      <c r="B303" s="354" t="s">
        <v>580</v>
      </c>
      <c r="C303" s="369">
        <v>87.71</v>
      </c>
    </row>
    <row r="304" spans="1:3" s="98" customFormat="1" ht="12">
      <c r="A304" s="362" t="s">
        <v>889</v>
      </c>
      <c r="B304" s="354" t="s">
        <v>581</v>
      </c>
      <c r="C304" s="369">
        <v>8.0500000000000007</v>
      </c>
    </row>
    <row r="305" spans="1:3" s="98" customFormat="1" ht="12">
      <c r="A305" s="362" t="s">
        <v>889</v>
      </c>
      <c r="B305" s="354" t="s">
        <v>581</v>
      </c>
      <c r="C305" s="369">
        <v>8.0500000000000007</v>
      </c>
    </row>
    <row r="306" spans="1:3" s="98" customFormat="1" ht="12">
      <c r="A306" s="363">
        <v>100000029</v>
      </c>
      <c r="B306" s="354" t="s">
        <v>582</v>
      </c>
      <c r="C306" s="369">
        <v>1033.8499999999999</v>
      </c>
    </row>
    <row r="307" spans="1:3" s="98" customFormat="1" ht="12">
      <c r="A307" s="362" t="s">
        <v>889</v>
      </c>
      <c r="B307" s="354" t="s">
        <v>583</v>
      </c>
      <c r="C307" s="369">
        <v>661.25</v>
      </c>
    </row>
    <row r="308" spans="1:3" s="98" customFormat="1" ht="12">
      <c r="A308" s="363">
        <v>100000040</v>
      </c>
      <c r="B308" s="354" t="s">
        <v>584</v>
      </c>
      <c r="C308" s="369">
        <v>355.35</v>
      </c>
    </row>
    <row r="309" spans="1:3" s="98" customFormat="1" ht="12">
      <c r="A309" s="362" t="s">
        <v>889</v>
      </c>
      <c r="B309" s="354" t="s">
        <v>585</v>
      </c>
      <c r="C309" s="369">
        <v>594</v>
      </c>
    </row>
    <row r="310" spans="1:3" s="98" customFormat="1" ht="12">
      <c r="A310" s="362" t="s">
        <v>889</v>
      </c>
      <c r="B310" s="354" t="s">
        <v>586</v>
      </c>
      <c r="C310" s="369">
        <v>72.040000000000006</v>
      </c>
    </row>
    <row r="311" spans="1:3" s="98" customFormat="1" ht="12">
      <c r="A311" s="362" t="s">
        <v>889</v>
      </c>
      <c r="B311" s="354" t="s">
        <v>587</v>
      </c>
      <c r="C311" s="369">
        <v>52.25</v>
      </c>
    </row>
    <row r="312" spans="1:3" s="98" customFormat="1" ht="12">
      <c r="A312" s="362" t="s">
        <v>889</v>
      </c>
      <c r="B312" s="354" t="s">
        <v>588</v>
      </c>
      <c r="C312" s="369">
        <v>2645</v>
      </c>
    </row>
    <row r="313" spans="1:3" s="98" customFormat="1" ht="12">
      <c r="A313" s="385"/>
      <c r="B313" s="375" t="s">
        <v>880</v>
      </c>
      <c r="C313" s="394"/>
    </row>
    <row r="314" spans="1:3" s="98" customFormat="1" ht="36">
      <c r="A314" s="356"/>
      <c r="B314" s="354" t="s">
        <v>668</v>
      </c>
      <c r="C314" s="369">
        <v>8395</v>
      </c>
    </row>
    <row r="315" spans="1:3" s="98" customFormat="1" ht="12">
      <c r="A315" s="362">
        <v>100001384</v>
      </c>
      <c r="B315" s="354" t="s">
        <v>592</v>
      </c>
      <c r="C315" s="369">
        <v>2208</v>
      </c>
    </row>
    <row r="316" spans="1:3" s="98" customFormat="1" ht="12">
      <c r="A316" s="362" t="s">
        <v>889</v>
      </c>
      <c r="B316" s="354" t="s">
        <v>593</v>
      </c>
      <c r="C316" s="369">
        <v>166.75</v>
      </c>
    </row>
    <row r="317" spans="1:3" s="98" customFormat="1" ht="36">
      <c r="A317" s="362" t="s">
        <v>889</v>
      </c>
      <c r="B317" s="354" t="s">
        <v>594</v>
      </c>
      <c r="C317" s="369">
        <v>9453</v>
      </c>
    </row>
    <row r="318" spans="1:3" s="98" customFormat="1" ht="12">
      <c r="A318" s="360">
        <v>100001071</v>
      </c>
      <c r="B318" s="354" t="s">
        <v>595</v>
      </c>
      <c r="C318" s="369">
        <v>258.75</v>
      </c>
    </row>
    <row r="319" spans="1:3" s="98" customFormat="1" ht="12">
      <c r="A319" s="362" t="s">
        <v>889</v>
      </c>
      <c r="B319" s="354" t="s">
        <v>596</v>
      </c>
      <c r="C319" s="369">
        <v>3667.35</v>
      </c>
    </row>
    <row r="320" spans="1:3" s="98" customFormat="1" ht="12">
      <c r="A320" s="362" t="s">
        <v>889</v>
      </c>
      <c r="B320" s="354" t="s">
        <v>596</v>
      </c>
      <c r="C320" s="369">
        <v>3667.35</v>
      </c>
    </row>
    <row r="321" spans="1:3" s="98" customFormat="1" ht="12">
      <c r="A321" s="362" t="s">
        <v>889</v>
      </c>
      <c r="B321" s="354" t="s">
        <v>596</v>
      </c>
      <c r="C321" s="369">
        <v>3667.35</v>
      </c>
    </row>
    <row r="322" spans="1:3" s="98" customFormat="1" ht="12">
      <c r="A322" s="362" t="s">
        <v>889</v>
      </c>
      <c r="B322" s="354" t="s">
        <v>596</v>
      </c>
      <c r="C322" s="369">
        <v>3667.35</v>
      </c>
    </row>
    <row r="323" spans="1:3" s="98" customFormat="1" ht="12">
      <c r="A323" s="362" t="s">
        <v>889</v>
      </c>
      <c r="B323" s="354" t="s">
        <v>597</v>
      </c>
      <c r="C323" s="369">
        <v>1092.5</v>
      </c>
    </row>
    <row r="324" spans="1:3" s="98" customFormat="1" ht="12">
      <c r="A324" s="362" t="s">
        <v>889</v>
      </c>
      <c r="B324" s="354" t="s">
        <v>598</v>
      </c>
      <c r="C324" s="369">
        <v>1943.5</v>
      </c>
    </row>
    <row r="325" spans="1:3" s="98" customFormat="1" ht="36">
      <c r="A325" s="363">
        <v>100000449</v>
      </c>
      <c r="B325" s="354" t="s">
        <v>669</v>
      </c>
      <c r="C325" s="369">
        <v>9890</v>
      </c>
    </row>
    <row r="326" spans="1:3" s="98" customFormat="1" ht="12">
      <c r="A326" s="362" t="s">
        <v>889</v>
      </c>
      <c r="B326" s="354" t="s">
        <v>599</v>
      </c>
      <c r="C326" s="369">
        <v>4013.5</v>
      </c>
    </row>
    <row r="327" spans="1:3" s="98" customFormat="1" ht="12">
      <c r="A327" s="362" t="s">
        <v>889</v>
      </c>
      <c r="B327" s="354" t="s">
        <v>600</v>
      </c>
      <c r="C327" s="369">
        <v>212.75</v>
      </c>
    </row>
    <row r="328" spans="1:3" s="98" customFormat="1" ht="12">
      <c r="A328" s="362" t="s">
        <v>889</v>
      </c>
      <c r="B328" s="354" t="s">
        <v>600</v>
      </c>
      <c r="C328" s="369">
        <v>212.75</v>
      </c>
    </row>
    <row r="329" spans="1:3" s="98" customFormat="1" ht="12">
      <c r="A329" s="362" t="s">
        <v>889</v>
      </c>
      <c r="B329" s="354" t="s">
        <v>600</v>
      </c>
      <c r="C329" s="369">
        <v>212.75</v>
      </c>
    </row>
    <row r="330" spans="1:3" s="98" customFormat="1" ht="12">
      <c r="A330" s="362" t="s">
        <v>889</v>
      </c>
      <c r="B330" s="354" t="s">
        <v>592</v>
      </c>
      <c r="C330" s="369">
        <v>1782.5</v>
      </c>
    </row>
    <row r="331" spans="1:3" s="98" customFormat="1" ht="12">
      <c r="A331" s="362" t="s">
        <v>889</v>
      </c>
      <c r="B331" s="354" t="s">
        <v>601</v>
      </c>
      <c r="C331" s="369">
        <v>1782.5</v>
      </c>
    </row>
    <row r="332" spans="1:3" s="98" customFormat="1" ht="12">
      <c r="A332" s="385"/>
      <c r="B332" s="375" t="s">
        <v>880</v>
      </c>
      <c r="C332" s="394"/>
    </row>
    <row r="333" spans="1:3" s="98" customFormat="1" ht="12">
      <c r="A333" s="362" t="s">
        <v>889</v>
      </c>
      <c r="B333" s="354" t="s">
        <v>609</v>
      </c>
      <c r="C333" s="369">
        <v>1538.25</v>
      </c>
    </row>
    <row r="334" spans="1:3" s="98" customFormat="1" ht="12">
      <c r="A334" s="362" t="s">
        <v>889</v>
      </c>
      <c r="B334" s="354" t="s">
        <v>610</v>
      </c>
      <c r="C334" s="369">
        <v>849</v>
      </c>
    </row>
    <row r="335" spans="1:3" s="98" customFormat="1" ht="12">
      <c r="A335" s="362" t="s">
        <v>889</v>
      </c>
      <c r="B335" s="354" t="s">
        <v>611</v>
      </c>
      <c r="C335" s="369">
        <v>18435.650000000001</v>
      </c>
    </row>
    <row r="336" spans="1:3" s="98" customFormat="1" ht="12">
      <c r="A336" s="362">
        <v>100001388</v>
      </c>
      <c r="B336" s="354" t="s">
        <v>612</v>
      </c>
      <c r="C336" s="369">
        <v>4835.75</v>
      </c>
    </row>
    <row r="337" spans="1:3" s="98" customFormat="1" ht="12">
      <c r="A337" s="362" t="s">
        <v>889</v>
      </c>
      <c r="B337" s="354" t="s">
        <v>613</v>
      </c>
      <c r="C337" s="369">
        <v>1100</v>
      </c>
    </row>
    <row r="338" spans="1:3" s="98" customFormat="1" ht="12">
      <c r="A338" s="362" t="s">
        <v>889</v>
      </c>
      <c r="B338" s="354" t="s">
        <v>614</v>
      </c>
      <c r="C338" s="369">
        <v>256.45</v>
      </c>
    </row>
    <row r="339" spans="1:3" s="98" customFormat="1" ht="12">
      <c r="A339" s="362" t="s">
        <v>889</v>
      </c>
      <c r="B339" s="354" t="s">
        <v>615</v>
      </c>
      <c r="C339" s="369">
        <v>298.64</v>
      </c>
    </row>
    <row r="340" spans="1:3" s="98" customFormat="1" ht="12">
      <c r="A340" s="362" t="s">
        <v>889</v>
      </c>
      <c r="B340" s="354" t="s">
        <v>616</v>
      </c>
      <c r="C340" s="369">
        <v>4498.17</v>
      </c>
    </row>
    <row r="341" spans="1:3" s="98" customFormat="1" ht="12">
      <c r="A341" s="385"/>
      <c r="B341" s="375" t="s">
        <v>880</v>
      </c>
      <c r="C341" s="394"/>
    </row>
    <row r="342" spans="1:3" s="98" customFormat="1" ht="12">
      <c r="A342" s="362" t="s">
        <v>889</v>
      </c>
      <c r="B342" s="354" t="s">
        <v>617</v>
      </c>
      <c r="C342" s="369">
        <v>4598.99</v>
      </c>
    </row>
    <row r="343" spans="1:3" s="98" customFormat="1" ht="12">
      <c r="A343" s="385"/>
      <c r="B343" s="375" t="s">
        <v>880</v>
      </c>
      <c r="C343" s="394"/>
    </row>
    <row r="344" spans="1:3" s="98" customFormat="1" ht="12">
      <c r="A344" s="362" t="s">
        <v>889</v>
      </c>
      <c r="B344" s="354" t="s">
        <v>620</v>
      </c>
      <c r="C344" s="369">
        <v>3199</v>
      </c>
    </row>
    <row r="345" spans="1:3" s="98" customFormat="1" ht="12">
      <c r="A345" s="362" t="s">
        <v>889</v>
      </c>
      <c r="B345" s="354" t="s">
        <v>620</v>
      </c>
      <c r="C345" s="369">
        <v>3199</v>
      </c>
    </row>
    <row r="346" spans="1:3" s="98" customFormat="1" ht="12">
      <c r="A346" s="362" t="s">
        <v>889</v>
      </c>
      <c r="B346" s="354" t="s">
        <v>620</v>
      </c>
      <c r="C346" s="369">
        <v>3199</v>
      </c>
    </row>
    <row r="347" spans="1:3" s="98" customFormat="1" ht="12">
      <c r="A347" s="362" t="s">
        <v>889</v>
      </c>
      <c r="B347" s="354" t="s">
        <v>620</v>
      </c>
      <c r="C347" s="369">
        <v>3199</v>
      </c>
    </row>
    <row r="348" spans="1:3" s="98" customFormat="1" ht="12">
      <c r="A348" s="362" t="s">
        <v>889</v>
      </c>
      <c r="B348" s="354" t="s">
        <v>620</v>
      </c>
      <c r="C348" s="369">
        <v>3199</v>
      </c>
    </row>
    <row r="349" spans="1:3" s="98" customFormat="1" ht="12">
      <c r="A349" s="362" t="s">
        <v>889</v>
      </c>
      <c r="B349" s="354" t="s">
        <v>620</v>
      </c>
      <c r="C349" s="369">
        <v>3199</v>
      </c>
    </row>
    <row r="350" spans="1:3" s="98" customFormat="1" ht="24">
      <c r="A350" s="360">
        <v>100001247</v>
      </c>
      <c r="B350" s="354" t="s">
        <v>621</v>
      </c>
      <c r="C350" s="369">
        <v>9952.33</v>
      </c>
    </row>
    <row r="351" spans="1:3" s="98" customFormat="1" ht="12">
      <c r="A351" s="356"/>
      <c r="B351" s="354" t="s">
        <v>622</v>
      </c>
      <c r="C351" s="369">
        <v>14646.57</v>
      </c>
    </row>
    <row r="352" spans="1:3" s="98" customFormat="1" ht="24">
      <c r="A352" s="360">
        <v>100001292</v>
      </c>
      <c r="B352" s="354" t="s">
        <v>623</v>
      </c>
      <c r="C352" s="369">
        <v>690</v>
      </c>
    </row>
    <row r="353" spans="1:3" s="98" customFormat="1" ht="12">
      <c r="A353" s="385"/>
      <c r="B353" s="375" t="s">
        <v>880</v>
      </c>
      <c r="C353" s="394"/>
    </row>
    <row r="354" spans="1:3" s="98" customFormat="1" ht="12">
      <c r="A354" s="362" t="s">
        <v>889</v>
      </c>
      <c r="B354" s="358" t="s">
        <v>643</v>
      </c>
      <c r="C354" s="368"/>
    </row>
    <row r="355" spans="1:3" s="98" customFormat="1" ht="12">
      <c r="A355" s="362" t="s">
        <v>889</v>
      </c>
      <c r="B355" s="358" t="s">
        <v>644</v>
      </c>
      <c r="C355" s="369">
        <v>29</v>
      </c>
    </row>
    <row r="356" spans="1:3" s="98" customFormat="1" ht="12">
      <c r="A356" s="362" t="s">
        <v>889</v>
      </c>
      <c r="B356" s="358" t="s">
        <v>645</v>
      </c>
      <c r="C356" s="369">
        <v>99</v>
      </c>
    </row>
    <row r="357" spans="1:3" s="98" customFormat="1" ht="12">
      <c r="A357" s="362" t="s">
        <v>889</v>
      </c>
      <c r="B357" s="358" t="s">
        <v>646</v>
      </c>
      <c r="C357" s="369">
        <v>649.01</v>
      </c>
    </row>
    <row r="358" spans="1:3" s="98" customFormat="1" ht="12">
      <c r="A358" s="362" t="s">
        <v>889</v>
      </c>
      <c r="B358" s="364" t="s">
        <v>647</v>
      </c>
      <c r="C358" s="369">
        <v>2390</v>
      </c>
    </row>
    <row r="359" spans="1:3" s="98" customFormat="1" ht="12">
      <c r="A359" s="362" t="s">
        <v>889</v>
      </c>
      <c r="B359" s="354" t="s">
        <v>648</v>
      </c>
      <c r="C359" s="368"/>
    </row>
    <row r="360" spans="1:3" s="98" customFormat="1" ht="12">
      <c r="A360" s="362" t="s">
        <v>889</v>
      </c>
      <c r="B360" s="354" t="s">
        <v>649</v>
      </c>
      <c r="C360" s="369">
        <v>1868.75</v>
      </c>
    </row>
    <row r="361" spans="1:3" s="98" customFormat="1" ht="24">
      <c r="A361" s="360">
        <v>100001237</v>
      </c>
      <c r="B361" s="354" t="s">
        <v>650</v>
      </c>
      <c r="C361" s="369">
        <v>688.22</v>
      </c>
    </row>
    <row r="362" spans="1:3" s="98" customFormat="1" ht="12">
      <c r="A362" s="362" t="s">
        <v>889</v>
      </c>
      <c r="B362" s="358" t="s">
        <v>673</v>
      </c>
      <c r="C362" s="369">
        <v>6890</v>
      </c>
    </row>
    <row r="363" spans="1:3" s="98" customFormat="1" ht="12">
      <c r="A363" s="362" t="s">
        <v>889</v>
      </c>
      <c r="B363" s="354" t="s">
        <v>651</v>
      </c>
      <c r="C363" s="369">
        <v>31050</v>
      </c>
    </row>
    <row r="364" spans="1:3" s="98" customFormat="1" ht="12">
      <c r="A364" s="362" t="s">
        <v>889</v>
      </c>
      <c r="B364" s="354" t="s">
        <v>652</v>
      </c>
      <c r="C364" s="369">
        <v>1012.32</v>
      </c>
    </row>
    <row r="365" spans="1:3" s="98" customFormat="1" ht="12">
      <c r="A365" s="362" t="s">
        <v>889</v>
      </c>
      <c r="B365" s="354" t="s">
        <v>1346</v>
      </c>
      <c r="C365" s="705">
        <v>8999.8799999999992</v>
      </c>
    </row>
    <row r="366" spans="1:3" s="98" customFormat="1" ht="12">
      <c r="A366" s="385"/>
      <c r="B366" s="375" t="s">
        <v>880</v>
      </c>
      <c r="C366" s="394"/>
    </row>
    <row r="367" spans="1:3" s="98" customFormat="1" ht="12">
      <c r="A367" s="362" t="s">
        <v>889</v>
      </c>
      <c r="B367" s="354" t="s">
        <v>1164</v>
      </c>
      <c r="C367" s="657">
        <v>4974.08</v>
      </c>
    </row>
    <row r="368" spans="1:3" s="98" customFormat="1" ht="12">
      <c r="A368" s="362" t="s">
        <v>889</v>
      </c>
      <c r="B368" s="354" t="s">
        <v>1353</v>
      </c>
      <c r="C368" s="705">
        <v>13140.02</v>
      </c>
    </row>
    <row r="369" spans="1:3" s="98" customFormat="1" ht="12">
      <c r="A369" s="362" t="s">
        <v>889</v>
      </c>
      <c r="B369" s="354" t="s">
        <v>1353</v>
      </c>
      <c r="C369" s="705">
        <v>13140.01</v>
      </c>
    </row>
    <row r="370" spans="1:3" s="98" customFormat="1" ht="15">
      <c r="A370" s="373"/>
      <c r="B370" s="375" t="s">
        <v>424</v>
      </c>
      <c r="C370" s="395"/>
    </row>
    <row r="371" spans="1:3" s="98" customFormat="1" ht="12">
      <c r="A371" s="348">
        <v>100001399</v>
      </c>
      <c r="B371" s="349" t="s">
        <v>486</v>
      </c>
      <c r="C371" s="387">
        <v>16112.4</v>
      </c>
    </row>
    <row r="372" spans="1:3" s="98" customFormat="1" ht="12">
      <c r="A372" s="348">
        <v>100001400</v>
      </c>
      <c r="B372" s="349" t="s">
        <v>487</v>
      </c>
      <c r="C372" s="387">
        <v>4756</v>
      </c>
    </row>
    <row r="373" spans="1:3" s="98" customFormat="1" ht="12">
      <c r="A373" s="348">
        <v>100001401</v>
      </c>
      <c r="B373" s="349" t="s">
        <v>488</v>
      </c>
      <c r="C373" s="387">
        <v>603.20000000000005</v>
      </c>
    </row>
    <row r="374" spans="1:3" s="98" customFormat="1" ht="12">
      <c r="A374" s="348">
        <v>100001402</v>
      </c>
      <c r="B374" s="349" t="s">
        <v>488</v>
      </c>
      <c r="C374" s="387">
        <v>603.20000000000005</v>
      </c>
    </row>
    <row r="375" spans="1:3" s="98" customFormat="1" ht="12">
      <c r="A375" s="348">
        <v>100001403</v>
      </c>
      <c r="B375" s="349" t="s">
        <v>488</v>
      </c>
      <c r="C375" s="387">
        <v>603.20000000000005</v>
      </c>
    </row>
    <row r="376" spans="1:3" s="98" customFormat="1" ht="12">
      <c r="A376" s="348">
        <v>100001404</v>
      </c>
      <c r="B376" s="349" t="s">
        <v>488</v>
      </c>
      <c r="C376" s="387">
        <v>603.20000000000005</v>
      </c>
    </row>
    <row r="377" spans="1:3" s="98" customFormat="1" ht="12">
      <c r="A377" s="362" t="s">
        <v>889</v>
      </c>
      <c r="B377" s="349" t="s">
        <v>489</v>
      </c>
      <c r="C377" s="387">
        <v>440.8</v>
      </c>
    </row>
    <row r="378" spans="1:3" s="98" customFormat="1" ht="12">
      <c r="A378" s="362" t="s">
        <v>889</v>
      </c>
      <c r="B378" s="349" t="s">
        <v>489</v>
      </c>
      <c r="C378" s="387">
        <v>440.8</v>
      </c>
    </row>
    <row r="379" spans="1:3" s="98" customFormat="1" ht="12">
      <c r="A379" s="362" t="s">
        <v>889</v>
      </c>
      <c r="B379" s="349" t="s">
        <v>490</v>
      </c>
      <c r="C379" s="387">
        <v>812</v>
      </c>
    </row>
    <row r="380" spans="1:3" s="98" customFormat="1" ht="12">
      <c r="A380" s="362" t="s">
        <v>889</v>
      </c>
      <c r="B380" s="349" t="s">
        <v>490</v>
      </c>
      <c r="C380" s="387">
        <v>812</v>
      </c>
    </row>
    <row r="381" spans="1:3" s="98" customFormat="1" ht="12">
      <c r="A381" s="363">
        <v>100000022</v>
      </c>
      <c r="B381" s="349" t="s">
        <v>491</v>
      </c>
      <c r="C381" s="387">
        <v>3422</v>
      </c>
    </row>
    <row r="382" spans="1:3" s="98" customFormat="1" ht="12">
      <c r="A382" s="362" t="s">
        <v>889</v>
      </c>
      <c r="B382" s="349" t="s">
        <v>1347</v>
      </c>
      <c r="C382" s="387">
        <v>3202.07</v>
      </c>
    </row>
    <row r="383" spans="1:3" s="98" customFormat="1" ht="12">
      <c r="A383" s="362" t="s">
        <v>889</v>
      </c>
      <c r="B383" s="349" t="s">
        <v>1348</v>
      </c>
      <c r="C383" s="387">
        <v>4999.6000000000004</v>
      </c>
    </row>
    <row r="384" spans="1:3" s="98" customFormat="1" ht="12">
      <c r="A384" s="385"/>
      <c r="B384" s="377" t="s">
        <v>881</v>
      </c>
      <c r="C384" s="394"/>
    </row>
    <row r="385" spans="1:3" s="98" customFormat="1" ht="24">
      <c r="A385" s="362" t="s">
        <v>889</v>
      </c>
      <c r="B385" s="358" t="s">
        <v>674</v>
      </c>
      <c r="C385" s="390">
        <v>5499</v>
      </c>
    </row>
    <row r="386" spans="1:3" s="98" customFormat="1" ht="24">
      <c r="A386" s="362" t="s">
        <v>889</v>
      </c>
      <c r="B386" s="358" t="s">
        <v>675</v>
      </c>
      <c r="C386" s="390">
        <v>4092.83</v>
      </c>
    </row>
    <row r="387" spans="1:3" s="98" customFormat="1" ht="24">
      <c r="A387" s="362" t="s">
        <v>889</v>
      </c>
      <c r="B387" s="359" t="s">
        <v>676</v>
      </c>
      <c r="C387" s="390">
        <v>843.32</v>
      </c>
    </row>
    <row r="388" spans="1:3" s="98" customFormat="1" ht="24">
      <c r="A388" s="362" t="s">
        <v>889</v>
      </c>
      <c r="B388" s="359" t="s">
        <v>677</v>
      </c>
      <c r="C388" s="390">
        <v>216.41</v>
      </c>
    </row>
    <row r="389" spans="1:3" s="98" customFormat="1" ht="12">
      <c r="A389" s="385"/>
      <c r="B389" s="377" t="s">
        <v>881</v>
      </c>
      <c r="C389" s="394"/>
    </row>
    <row r="390" spans="1:3" s="98" customFormat="1" ht="12">
      <c r="A390" s="362" t="s">
        <v>889</v>
      </c>
      <c r="B390" s="349" t="s">
        <v>678</v>
      </c>
      <c r="C390" s="387">
        <v>3933.56</v>
      </c>
    </row>
    <row r="391" spans="1:3" s="98" customFormat="1" ht="12">
      <c r="A391" s="360">
        <v>100001299</v>
      </c>
      <c r="B391" s="349" t="s">
        <v>679</v>
      </c>
      <c r="C391" s="387">
        <v>3679</v>
      </c>
    </row>
    <row r="392" spans="1:3" s="98" customFormat="1" ht="12">
      <c r="A392" s="362" t="s">
        <v>889</v>
      </c>
      <c r="B392" s="349" t="s">
        <v>680</v>
      </c>
      <c r="C392" s="387">
        <v>190</v>
      </c>
    </row>
    <row r="393" spans="1:3" s="98" customFormat="1" ht="12">
      <c r="A393" s="362" t="s">
        <v>889</v>
      </c>
      <c r="B393" s="349" t="s">
        <v>681</v>
      </c>
      <c r="C393" s="387">
        <v>6269</v>
      </c>
    </row>
    <row r="394" spans="1:3" s="98" customFormat="1" ht="12">
      <c r="A394" s="362" t="s">
        <v>889</v>
      </c>
      <c r="B394" s="349" t="s">
        <v>682</v>
      </c>
      <c r="C394" s="387">
        <v>2809</v>
      </c>
    </row>
    <row r="395" spans="1:3" s="98" customFormat="1" ht="12">
      <c r="A395" s="360">
        <v>100000128</v>
      </c>
      <c r="B395" s="349" t="s">
        <v>683</v>
      </c>
      <c r="C395" s="387">
        <v>2411.64</v>
      </c>
    </row>
    <row r="396" spans="1:3" s="98" customFormat="1" ht="12">
      <c r="A396" s="360">
        <v>100001418</v>
      </c>
      <c r="B396" s="349" t="s">
        <v>684</v>
      </c>
      <c r="C396" s="387">
        <v>9999</v>
      </c>
    </row>
    <row r="397" spans="1:3" s="98" customFormat="1" ht="12">
      <c r="A397" s="362" t="s">
        <v>889</v>
      </c>
      <c r="B397" s="349" t="s">
        <v>685</v>
      </c>
      <c r="C397" s="387"/>
    </row>
    <row r="398" spans="1:3" s="98" customFormat="1" ht="12">
      <c r="A398" s="348">
        <v>100001253</v>
      </c>
      <c r="B398" s="349" t="s">
        <v>685</v>
      </c>
      <c r="C398" s="387">
        <v>16008</v>
      </c>
    </row>
    <row r="399" spans="1:3" s="98" customFormat="1" ht="12">
      <c r="A399" s="362" t="s">
        <v>889</v>
      </c>
      <c r="B399" s="349" t="s">
        <v>685</v>
      </c>
      <c r="C399" s="387">
        <v>16008</v>
      </c>
    </row>
    <row r="400" spans="1:3" s="98" customFormat="1" ht="12">
      <c r="A400" s="361">
        <v>100001143</v>
      </c>
      <c r="B400" s="349" t="s">
        <v>685</v>
      </c>
      <c r="C400" s="387">
        <v>16008</v>
      </c>
    </row>
    <row r="401" spans="1:3" s="98" customFormat="1" ht="12">
      <c r="A401" s="348">
        <v>100001410</v>
      </c>
      <c r="B401" s="349" t="s">
        <v>686</v>
      </c>
      <c r="C401" s="387">
        <v>1856</v>
      </c>
    </row>
    <row r="402" spans="1:3" s="98" customFormat="1" ht="14.25" customHeight="1">
      <c r="A402" s="348">
        <v>100001181</v>
      </c>
      <c r="B402" s="349" t="s">
        <v>1354</v>
      </c>
      <c r="C402" s="387">
        <v>3935.88</v>
      </c>
    </row>
    <row r="403" spans="1:3" s="98" customFormat="1" ht="12">
      <c r="A403" s="363">
        <v>100000045</v>
      </c>
      <c r="B403" s="349" t="s">
        <v>687</v>
      </c>
      <c r="C403" s="387">
        <v>3288.99</v>
      </c>
    </row>
    <row r="404" spans="1:3" s="98" customFormat="1" ht="12">
      <c r="A404" s="362" t="s">
        <v>889</v>
      </c>
      <c r="B404" s="349" t="s">
        <v>688</v>
      </c>
      <c r="C404" s="387">
        <v>8816</v>
      </c>
    </row>
    <row r="405" spans="1:3" s="98" customFormat="1" ht="12">
      <c r="A405" s="362" t="s">
        <v>889</v>
      </c>
      <c r="B405" s="349" t="s">
        <v>688</v>
      </c>
      <c r="C405" s="387">
        <v>8816</v>
      </c>
    </row>
    <row r="406" spans="1:3" s="98" customFormat="1" ht="12">
      <c r="A406" s="362" t="s">
        <v>889</v>
      </c>
      <c r="B406" s="349" t="s">
        <v>688</v>
      </c>
      <c r="C406" s="387">
        <v>8816</v>
      </c>
    </row>
    <row r="407" spans="1:3" s="98" customFormat="1" ht="12">
      <c r="A407" s="362" t="s">
        <v>889</v>
      </c>
      <c r="B407" s="349" t="s">
        <v>688</v>
      </c>
      <c r="C407" s="387">
        <v>8816</v>
      </c>
    </row>
    <row r="408" spans="1:3" s="98" customFormat="1" ht="12">
      <c r="A408" s="362" t="s">
        <v>889</v>
      </c>
      <c r="B408" s="349" t="s">
        <v>689</v>
      </c>
      <c r="C408" s="387">
        <v>8877.1299999999992</v>
      </c>
    </row>
    <row r="409" spans="1:3" s="98" customFormat="1" ht="12">
      <c r="A409" s="362" t="s">
        <v>889</v>
      </c>
      <c r="B409" s="349" t="s">
        <v>690</v>
      </c>
      <c r="C409" s="387">
        <v>10150</v>
      </c>
    </row>
    <row r="410" spans="1:3" s="98" customFormat="1" ht="12">
      <c r="A410" s="362" t="s">
        <v>889</v>
      </c>
      <c r="B410" s="349" t="s">
        <v>691</v>
      </c>
      <c r="C410" s="387">
        <v>5336</v>
      </c>
    </row>
    <row r="411" spans="1:3" s="98" customFormat="1" ht="12">
      <c r="A411" s="362" t="s">
        <v>889</v>
      </c>
      <c r="B411" s="349" t="s">
        <v>691</v>
      </c>
      <c r="C411" s="387">
        <v>5336</v>
      </c>
    </row>
    <row r="412" spans="1:3" s="98" customFormat="1" ht="12">
      <c r="A412" s="362" t="s">
        <v>889</v>
      </c>
      <c r="B412" s="349" t="s">
        <v>691</v>
      </c>
      <c r="C412" s="387">
        <v>5336</v>
      </c>
    </row>
    <row r="413" spans="1:3" s="98" customFormat="1" ht="12">
      <c r="A413" s="362" t="s">
        <v>889</v>
      </c>
      <c r="B413" s="349" t="s">
        <v>691</v>
      </c>
      <c r="C413" s="387">
        <v>5336</v>
      </c>
    </row>
    <row r="414" spans="1:3" s="98" customFormat="1" ht="12">
      <c r="A414" s="362" t="s">
        <v>889</v>
      </c>
      <c r="B414" s="349" t="s">
        <v>691</v>
      </c>
      <c r="C414" s="387">
        <v>5336</v>
      </c>
    </row>
    <row r="415" spans="1:3" s="98" customFormat="1" ht="12">
      <c r="A415" s="362" t="s">
        <v>889</v>
      </c>
      <c r="B415" s="349" t="s">
        <v>692</v>
      </c>
      <c r="C415" s="387">
        <v>11600</v>
      </c>
    </row>
    <row r="416" spans="1:3" s="98" customFormat="1" ht="12">
      <c r="A416" s="385"/>
      <c r="B416" s="377" t="s">
        <v>881</v>
      </c>
      <c r="C416" s="394"/>
    </row>
    <row r="417" spans="1:3" s="98" customFormat="1" ht="12">
      <c r="A417" s="362" t="s">
        <v>889</v>
      </c>
      <c r="B417" s="350" t="s">
        <v>693</v>
      </c>
      <c r="C417" s="368"/>
    </row>
    <row r="418" spans="1:3" s="98" customFormat="1" ht="12">
      <c r="A418" s="356">
        <v>100000420</v>
      </c>
      <c r="B418" s="350" t="s">
        <v>694</v>
      </c>
      <c r="C418" s="367">
        <v>420</v>
      </c>
    </row>
    <row r="419" spans="1:3" s="98" customFormat="1" ht="12">
      <c r="A419" s="356">
        <v>100000421</v>
      </c>
      <c r="B419" s="350" t="s">
        <v>694</v>
      </c>
      <c r="C419" s="367">
        <v>420</v>
      </c>
    </row>
    <row r="420" spans="1:3" s="98" customFormat="1" ht="12">
      <c r="A420" s="356">
        <v>100000422</v>
      </c>
      <c r="B420" s="350" t="s">
        <v>694</v>
      </c>
      <c r="C420" s="367">
        <v>420</v>
      </c>
    </row>
    <row r="421" spans="1:3" s="98" customFormat="1" ht="12">
      <c r="A421" s="356">
        <v>100000424</v>
      </c>
      <c r="B421" s="350" t="s">
        <v>695</v>
      </c>
      <c r="C421" s="367">
        <v>260</v>
      </c>
    </row>
    <row r="422" spans="1:3" s="98" customFormat="1" ht="12">
      <c r="A422" s="356">
        <v>100000425</v>
      </c>
      <c r="B422" s="350" t="s">
        <v>695</v>
      </c>
      <c r="C422" s="367">
        <v>260</v>
      </c>
    </row>
    <row r="423" spans="1:3" s="98" customFormat="1" ht="12">
      <c r="A423" s="356">
        <v>100000426</v>
      </c>
      <c r="B423" s="350" t="s">
        <v>695</v>
      </c>
      <c r="C423" s="367">
        <v>260</v>
      </c>
    </row>
    <row r="424" spans="1:3" s="98" customFormat="1" ht="12">
      <c r="A424" s="362" t="s">
        <v>889</v>
      </c>
      <c r="B424" s="350" t="s">
        <v>696</v>
      </c>
      <c r="C424" s="368"/>
    </row>
    <row r="425" spans="1:3" s="98" customFormat="1" ht="24">
      <c r="A425" s="362" t="s">
        <v>889</v>
      </c>
      <c r="B425" s="350" t="s">
        <v>697</v>
      </c>
      <c r="C425" s="371">
        <v>9056.6299999999992</v>
      </c>
    </row>
    <row r="426" spans="1:3" s="98" customFormat="1" ht="24">
      <c r="A426" s="362" t="s">
        <v>889</v>
      </c>
      <c r="B426" s="350" t="s">
        <v>697</v>
      </c>
      <c r="C426" s="371">
        <v>9056.6299999999992</v>
      </c>
    </row>
    <row r="427" spans="1:3" s="98" customFormat="1" ht="12">
      <c r="A427" s="362" t="s">
        <v>889</v>
      </c>
      <c r="B427" s="350" t="s">
        <v>698</v>
      </c>
      <c r="C427" s="371"/>
    </row>
    <row r="428" spans="1:3" s="98" customFormat="1" ht="36">
      <c r="A428" s="362" t="s">
        <v>889</v>
      </c>
      <c r="B428" s="350" t="s">
        <v>699</v>
      </c>
      <c r="C428" s="371">
        <v>4044.3</v>
      </c>
    </row>
    <row r="429" spans="1:3" s="98" customFormat="1" ht="36">
      <c r="A429" s="362" t="s">
        <v>889</v>
      </c>
      <c r="B429" s="350" t="s">
        <v>699</v>
      </c>
      <c r="C429" s="371">
        <v>4044.3</v>
      </c>
    </row>
    <row r="430" spans="1:3" s="98" customFormat="1" ht="12">
      <c r="A430" s="362" t="s">
        <v>889</v>
      </c>
      <c r="B430" s="350" t="s">
        <v>700</v>
      </c>
      <c r="C430" s="371">
        <v>80651.320000000007</v>
      </c>
    </row>
    <row r="431" spans="1:3" s="98" customFormat="1" ht="12">
      <c r="A431" s="362" t="s">
        <v>889</v>
      </c>
      <c r="B431" s="350" t="s">
        <v>701</v>
      </c>
      <c r="C431" s="368"/>
    </row>
    <row r="432" spans="1:3" s="98" customFormat="1" ht="24">
      <c r="A432" s="362" t="s">
        <v>889</v>
      </c>
      <c r="B432" s="350" t="s">
        <v>702</v>
      </c>
      <c r="C432" s="371">
        <v>13749.83</v>
      </c>
    </row>
    <row r="433" spans="1:3" s="98" customFormat="1" ht="24">
      <c r="A433" s="362" t="s">
        <v>889</v>
      </c>
      <c r="B433" s="350" t="s">
        <v>702</v>
      </c>
      <c r="C433" s="371">
        <v>13749.83</v>
      </c>
    </row>
    <row r="434" spans="1:3" s="98" customFormat="1" ht="24">
      <c r="A434" s="362" t="s">
        <v>889</v>
      </c>
      <c r="B434" s="350" t="s">
        <v>702</v>
      </c>
      <c r="C434" s="371">
        <v>13749.83</v>
      </c>
    </row>
    <row r="435" spans="1:3" s="98" customFormat="1" ht="24">
      <c r="A435" s="362" t="s">
        <v>889</v>
      </c>
      <c r="B435" s="350" t="s">
        <v>703</v>
      </c>
      <c r="C435" s="371">
        <v>8119.35</v>
      </c>
    </row>
    <row r="436" spans="1:3" s="98" customFormat="1" ht="12">
      <c r="A436" s="362" t="s">
        <v>889</v>
      </c>
      <c r="B436" s="407" t="s">
        <v>952</v>
      </c>
      <c r="C436" s="371">
        <v>4092.83</v>
      </c>
    </row>
    <row r="437" spans="1:3" s="98" customFormat="1" ht="12">
      <c r="A437" s="362" t="s">
        <v>889</v>
      </c>
      <c r="B437" s="407" t="s">
        <v>953</v>
      </c>
      <c r="C437" s="371">
        <v>1059.73</v>
      </c>
    </row>
    <row r="438" spans="1:3" s="98" customFormat="1" ht="12">
      <c r="A438" s="385"/>
      <c r="B438" s="377" t="s">
        <v>881</v>
      </c>
      <c r="C438" s="394"/>
    </row>
    <row r="439" spans="1:3" s="98" customFormat="1" ht="12">
      <c r="A439" s="361">
        <v>100001142</v>
      </c>
      <c r="B439" s="354" t="s">
        <v>704</v>
      </c>
      <c r="C439" s="369">
        <v>3050.44</v>
      </c>
    </row>
    <row r="440" spans="1:3" s="98" customFormat="1" ht="12">
      <c r="A440" s="362" t="s">
        <v>889</v>
      </c>
      <c r="B440" s="354" t="s">
        <v>705</v>
      </c>
      <c r="C440" s="369">
        <v>2168.16</v>
      </c>
    </row>
    <row r="441" spans="1:3" s="98" customFormat="1" ht="12">
      <c r="A441" s="362">
        <v>100001331</v>
      </c>
      <c r="B441" s="354" t="s">
        <v>706</v>
      </c>
      <c r="C441" s="369">
        <v>1699.01</v>
      </c>
    </row>
    <row r="442" spans="1:3" s="98" customFormat="1" ht="12">
      <c r="A442" s="362" t="s">
        <v>889</v>
      </c>
      <c r="B442" s="354" t="s">
        <v>707</v>
      </c>
      <c r="C442" s="369">
        <v>4479</v>
      </c>
    </row>
    <row r="443" spans="1:3" s="98" customFormat="1" ht="12">
      <c r="A443" s="362" t="s">
        <v>889</v>
      </c>
      <c r="B443" s="354" t="s">
        <v>708</v>
      </c>
      <c r="C443" s="369"/>
    </row>
    <row r="444" spans="1:3" s="98" customFormat="1" ht="12">
      <c r="A444" s="362" t="s">
        <v>889</v>
      </c>
      <c r="B444" s="354" t="s">
        <v>709</v>
      </c>
      <c r="C444" s="369">
        <v>1076.48</v>
      </c>
    </row>
    <row r="445" spans="1:3" s="98" customFormat="1" ht="12">
      <c r="A445" s="362" t="s">
        <v>889</v>
      </c>
      <c r="B445" s="354" t="s">
        <v>710</v>
      </c>
      <c r="C445" s="367">
        <v>230.72</v>
      </c>
    </row>
    <row r="446" spans="1:3" s="98" customFormat="1" ht="24">
      <c r="A446" s="362" t="s">
        <v>889</v>
      </c>
      <c r="B446" s="354" t="s">
        <v>711</v>
      </c>
      <c r="C446" s="369">
        <v>11498.53</v>
      </c>
    </row>
    <row r="447" spans="1:3" s="98" customFormat="1" ht="24">
      <c r="A447" s="362" t="s">
        <v>889</v>
      </c>
      <c r="B447" s="354" t="s">
        <v>1349</v>
      </c>
      <c r="C447" s="369">
        <v>11498.53</v>
      </c>
    </row>
    <row r="448" spans="1:3" s="98" customFormat="1" ht="12">
      <c r="A448" s="362" t="s">
        <v>889</v>
      </c>
      <c r="B448" s="354" t="s">
        <v>712</v>
      </c>
      <c r="C448" s="369">
        <v>80651.320000000007</v>
      </c>
    </row>
    <row r="449" spans="1:3" s="98" customFormat="1" ht="12">
      <c r="A449" s="385"/>
      <c r="B449" s="377" t="s">
        <v>881</v>
      </c>
      <c r="C449" s="394"/>
    </row>
    <row r="450" spans="1:3" s="98" customFormat="1" ht="24">
      <c r="A450" s="362" t="s">
        <v>889</v>
      </c>
      <c r="B450" s="354" t="s">
        <v>713</v>
      </c>
      <c r="C450" s="369">
        <v>9860.68</v>
      </c>
    </row>
    <row r="451" spans="1:3" s="98" customFormat="1" ht="24">
      <c r="A451" s="362" t="s">
        <v>889</v>
      </c>
      <c r="B451" s="354" t="s">
        <v>713</v>
      </c>
      <c r="C451" s="369">
        <v>9860.68</v>
      </c>
    </row>
    <row r="452" spans="1:3" s="98" customFormat="1" ht="24">
      <c r="A452" s="362" t="s">
        <v>889</v>
      </c>
      <c r="B452" s="354" t="s">
        <v>713</v>
      </c>
      <c r="C452" s="369">
        <v>9860.68</v>
      </c>
    </row>
    <row r="453" spans="1:3" s="98" customFormat="1" ht="24">
      <c r="A453" s="362" t="s">
        <v>889</v>
      </c>
      <c r="B453" s="354" t="s">
        <v>713</v>
      </c>
      <c r="C453" s="369">
        <v>9860.68</v>
      </c>
    </row>
    <row r="454" spans="1:3" s="98" customFormat="1" ht="24">
      <c r="A454" s="362" t="s">
        <v>889</v>
      </c>
      <c r="B454" s="354" t="s">
        <v>714</v>
      </c>
      <c r="C454" s="369">
        <v>7499</v>
      </c>
    </row>
    <row r="455" spans="1:3" s="98" customFormat="1" ht="24">
      <c r="A455" s="362" t="s">
        <v>889</v>
      </c>
      <c r="B455" s="354" t="s">
        <v>714</v>
      </c>
      <c r="C455" s="369">
        <v>7499</v>
      </c>
    </row>
    <row r="456" spans="1:3" s="98" customFormat="1" ht="24">
      <c r="A456" s="362" t="s">
        <v>889</v>
      </c>
      <c r="B456" s="354" t="s">
        <v>714</v>
      </c>
      <c r="C456" s="369">
        <v>7499</v>
      </c>
    </row>
    <row r="457" spans="1:3" s="98" customFormat="1" ht="24">
      <c r="A457" s="362" t="s">
        <v>889</v>
      </c>
      <c r="B457" s="354" t="s">
        <v>714</v>
      </c>
      <c r="C457" s="369">
        <v>7499</v>
      </c>
    </row>
    <row r="458" spans="1:3" s="98" customFormat="1" ht="24">
      <c r="A458" s="362" t="s">
        <v>889</v>
      </c>
      <c r="B458" s="354" t="s">
        <v>714</v>
      </c>
      <c r="C458" s="369">
        <v>7499</v>
      </c>
    </row>
    <row r="459" spans="1:3" s="98" customFormat="1" ht="12">
      <c r="A459" s="356">
        <v>100001196</v>
      </c>
      <c r="B459" s="354" t="s">
        <v>715</v>
      </c>
      <c r="C459" s="371">
        <v>6999</v>
      </c>
    </row>
    <row r="460" spans="1:3" s="98" customFormat="1" ht="12">
      <c r="A460" s="362" t="s">
        <v>889</v>
      </c>
      <c r="B460" s="354" t="s">
        <v>716</v>
      </c>
      <c r="C460" s="369">
        <v>825.46</v>
      </c>
    </row>
    <row r="461" spans="1:3" s="98" customFormat="1" ht="12">
      <c r="A461" s="362" t="s">
        <v>889</v>
      </c>
      <c r="B461" s="354" t="s">
        <v>716</v>
      </c>
      <c r="C461" s="369">
        <v>825.46</v>
      </c>
    </row>
    <row r="462" spans="1:3" s="98" customFormat="1" ht="12">
      <c r="A462" s="362" t="s">
        <v>889</v>
      </c>
      <c r="B462" s="354" t="s">
        <v>716</v>
      </c>
      <c r="C462" s="369">
        <v>825.45</v>
      </c>
    </row>
    <row r="463" spans="1:3" s="98" customFormat="1" ht="12">
      <c r="A463" s="362" t="s">
        <v>889</v>
      </c>
      <c r="B463" s="354" t="s">
        <v>717</v>
      </c>
      <c r="C463" s="369">
        <v>1899.01</v>
      </c>
    </row>
    <row r="464" spans="1:3" s="98" customFormat="1" ht="12">
      <c r="A464" s="362" t="s">
        <v>889</v>
      </c>
      <c r="B464" s="354" t="s">
        <v>717</v>
      </c>
      <c r="C464" s="369">
        <v>1899.01</v>
      </c>
    </row>
    <row r="465" spans="1:3" s="98" customFormat="1" ht="12">
      <c r="A465" s="362" t="s">
        <v>889</v>
      </c>
      <c r="B465" s="354" t="s">
        <v>717</v>
      </c>
      <c r="C465" s="369">
        <v>1899.01</v>
      </c>
    </row>
    <row r="466" spans="1:3" s="98" customFormat="1" ht="12">
      <c r="A466" s="362" t="s">
        <v>889</v>
      </c>
      <c r="B466" s="354" t="s">
        <v>717</v>
      </c>
      <c r="C466" s="369">
        <v>1899.01</v>
      </c>
    </row>
    <row r="467" spans="1:3" s="98" customFormat="1" ht="12">
      <c r="A467" s="362" t="s">
        <v>889</v>
      </c>
      <c r="B467" s="354" t="s">
        <v>718</v>
      </c>
      <c r="C467" s="370"/>
    </row>
    <row r="468" spans="1:3" s="98" customFormat="1" ht="12">
      <c r="A468" s="362" t="s">
        <v>889</v>
      </c>
      <c r="B468" s="354" t="s">
        <v>719</v>
      </c>
      <c r="C468" s="371">
        <v>1899</v>
      </c>
    </row>
    <row r="469" spans="1:3" s="98" customFormat="1" ht="12">
      <c r="A469" s="362" t="s">
        <v>889</v>
      </c>
      <c r="B469" s="354" t="s">
        <v>719</v>
      </c>
      <c r="C469" s="371">
        <v>1899</v>
      </c>
    </row>
    <row r="470" spans="1:3" s="98" customFormat="1" ht="24">
      <c r="A470" s="360">
        <v>100000127</v>
      </c>
      <c r="B470" s="354" t="s">
        <v>720</v>
      </c>
      <c r="C470" s="369">
        <v>6999</v>
      </c>
    </row>
    <row r="471" spans="1:3" s="98" customFormat="1" ht="12">
      <c r="A471" s="385"/>
      <c r="B471" s="377" t="s">
        <v>881</v>
      </c>
      <c r="C471" s="394"/>
    </row>
    <row r="472" spans="1:3" s="98" customFormat="1" ht="12">
      <c r="A472" s="362" t="s">
        <v>889</v>
      </c>
      <c r="B472" s="354" t="s">
        <v>721</v>
      </c>
      <c r="C472" s="369">
        <v>130305.12</v>
      </c>
    </row>
    <row r="473" spans="1:3" s="98" customFormat="1" ht="12">
      <c r="A473" s="385"/>
      <c r="B473" s="377" t="s">
        <v>881</v>
      </c>
      <c r="C473" s="394"/>
    </row>
    <row r="474" spans="1:3" s="98" customFormat="1" ht="12">
      <c r="A474" s="362" t="s">
        <v>889</v>
      </c>
      <c r="B474" s="374" t="s">
        <v>617</v>
      </c>
      <c r="C474" s="369">
        <v>4598.99</v>
      </c>
    </row>
    <row r="475" spans="1:3" s="98" customFormat="1" ht="12">
      <c r="A475" s="385"/>
      <c r="B475" s="377" t="s">
        <v>881</v>
      </c>
      <c r="C475" s="394"/>
    </row>
    <row r="476" spans="1:3" s="98" customFormat="1" ht="36">
      <c r="A476" s="362" t="s">
        <v>889</v>
      </c>
      <c r="B476" s="354" t="s">
        <v>744</v>
      </c>
      <c r="C476" s="368" t="s">
        <v>642</v>
      </c>
    </row>
    <row r="477" spans="1:3" s="98" customFormat="1" ht="12">
      <c r="A477" s="362" t="s">
        <v>889</v>
      </c>
      <c r="B477" s="354" t="s">
        <v>722</v>
      </c>
      <c r="C477" s="369">
        <v>16236.85</v>
      </c>
    </row>
    <row r="478" spans="1:3" s="98" customFormat="1" ht="12">
      <c r="A478" s="363">
        <v>100000453</v>
      </c>
      <c r="B478" s="354" t="s">
        <v>723</v>
      </c>
      <c r="C478" s="369">
        <v>1099.97</v>
      </c>
    </row>
    <row r="479" spans="1:3" s="98" customFormat="1" ht="12">
      <c r="A479" s="362" t="s">
        <v>889</v>
      </c>
      <c r="B479" s="354" t="s">
        <v>724</v>
      </c>
      <c r="C479" s="369">
        <v>54.05</v>
      </c>
    </row>
    <row r="480" spans="1:3" s="98" customFormat="1" ht="12">
      <c r="A480" s="362" t="s">
        <v>889</v>
      </c>
      <c r="B480" s="354" t="s">
        <v>615</v>
      </c>
      <c r="C480" s="369">
        <v>299</v>
      </c>
    </row>
    <row r="481" spans="1:3" s="98" customFormat="1" ht="12">
      <c r="A481" s="362" t="s">
        <v>889</v>
      </c>
      <c r="B481" s="358" t="s">
        <v>725</v>
      </c>
      <c r="C481" s="368"/>
    </row>
    <row r="482" spans="1:3" s="98" customFormat="1" ht="24">
      <c r="A482" s="362" t="s">
        <v>889</v>
      </c>
      <c r="B482" s="354" t="s">
        <v>726</v>
      </c>
      <c r="C482" s="369">
        <v>4667.8500000000004</v>
      </c>
    </row>
    <row r="483" spans="1:3" s="98" customFormat="1" ht="12">
      <c r="A483" s="362" t="s">
        <v>889</v>
      </c>
      <c r="B483" s="364" t="s">
        <v>727</v>
      </c>
      <c r="C483" s="369">
        <v>339.6</v>
      </c>
    </row>
    <row r="484" spans="1:3" s="98" customFormat="1" ht="24">
      <c r="A484" s="362" t="s">
        <v>889</v>
      </c>
      <c r="B484" s="354" t="s">
        <v>745</v>
      </c>
      <c r="C484" s="369">
        <v>6791.9</v>
      </c>
    </row>
    <row r="485" spans="1:3" s="98" customFormat="1" ht="24">
      <c r="A485" s="362" t="s">
        <v>889</v>
      </c>
      <c r="B485" s="354" t="s">
        <v>746</v>
      </c>
      <c r="C485" s="369">
        <v>6791.9</v>
      </c>
    </row>
    <row r="486" spans="1:3" s="98" customFormat="1" ht="36">
      <c r="A486" s="362" t="s">
        <v>889</v>
      </c>
      <c r="B486" s="354" t="s">
        <v>747</v>
      </c>
      <c r="C486" s="369">
        <v>17597.3</v>
      </c>
    </row>
    <row r="487" spans="1:3" s="98" customFormat="1" ht="12">
      <c r="A487" s="385"/>
      <c r="B487" s="377" t="s">
        <v>881</v>
      </c>
      <c r="C487" s="394"/>
    </row>
    <row r="488" spans="1:3" s="98" customFormat="1" ht="24">
      <c r="A488" s="362" t="s">
        <v>889</v>
      </c>
      <c r="B488" s="354" t="s">
        <v>728</v>
      </c>
      <c r="C488" s="369">
        <v>8879.48</v>
      </c>
    </row>
    <row r="489" spans="1:3" s="98" customFormat="1" ht="24">
      <c r="A489" s="362" t="s">
        <v>889</v>
      </c>
      <c r="B489" s="354" t="s">
        <v>729</v>
      </c>
      <c r="C489" s="369">
        <v>8879.48</v>
      </c>
    </row>
    <row r="490" spans="1:3" s="98" customFormat="1" ht="24">
      <c r="A490" s="362" t="s">
        <v>889</v>
      </c>
      <c r="B490" s="354" t="s">
        <v>730</v>
      </c>
      <c r="C490" s="369">
        <v>8879.48</v>
      </c>
    </row>
    <row r="491" spans="1:3" s="98" customFormat="1" ht="24">
      <c r="A491" s="362" t="s">
        <v>889</v>
      </c>
      <c r="B491" s="354" t="s">
        <v>731</v>
      </c>
      <c r="C491" s="369">
        <v>8879.49</v>
      </c>
    </row>
    <row r="492" spans="1:3" s="98" customFormat="1" ht="12">
      <c r="A492" s="362" t="s">
        <v>889</v>
      </c>
      <c r="B492" s="354" t="s">
        <v>741</v>
      </c>
      <c r="C492" s="369">
        <v>1013.65</v>
      </c>
    </row>
    <row r="493" spans="1:3" s="98" customFormat="1" ht="12">
      <c r="A493" s="362" t="s">
        <v>889</v>
      </c>
      <c r="B493" s="354" t="s">
        <v>742</v>
      </c>
      <c r="C493" s="369">
        <v>1013.65</v>
      </c>
    </row>
    <row r="494" spans="1:3" s="98" customFormat="1" ht="12">
      <c r="A494" s="362" t="s">
        <v>889</v>
      </c>
      <c r="B494" s="354" t="s">
        <v>743</v>
      </c>
      <c r="C494" s="369">
        <v>1013.65</v>
      </c>
    </row>
    <row r="495" spans="1:3" s="98" customFormat="1" ht="12">
      <c r="A495" s="362" t="s">
        <v>889</v>
      </c>
      <c r="B495" s="354" t="s">
        <v>732</v>
      </c>
      <c r="C495" s="369">
        <v>1013.65</v>
      </c>
    </row>
    <row r="496" spans="1:3" s="98" customFormat="1" ht="12">
      <c r="A496" s="362" t="s">
        <v>889</v>
      </c>
      <c r="B496" s="354" t="s">
        <v>733</v>
      </c>
      <c r="C496" s="369">
        <v>1013.65</v>
      </c>
    </row>
    <row r="497" spans="1:3" s="98" customFormat="1" ht="12">
      <c r="A497" s="362" t="s">
        <v>889</v>
      </c>
      <c r="B497" s="354" t="s">
        <v>734</v>
      </c>
      <c r="C497" s="369">
        <v>1013.65</v>
      </c>
    </row>
    <row r="498" spans="1:3" s="98" customFormat="1" ht="12">
      <c r="A498" s="362" t="s">
        <v>889</v>
      </c>
      <c r="B498" s="358" t="s">
        <v>735</v>
      </c>
      <c r="C498" s="369">
        <v>1491.55</v>
      </c>
    </row>
    <row r="499" spans="1:3" s="98" customFormat="1" ht="12">
      <c r="A499" s="360">
        <v>100000131</v>
      </c>
      <c r="B499" s="358" t="s">
        <v>736</v>
      </c>
      <c r="C499" s="369">
        <v>7719.7</v>
      </c>
    </row>
    <row r="500" spans="1:3" s="98" customFormat="1" ht="24">
      <c r="A500" s="362" t="s">
        <v>889</v>
      </c>
      <c r="B500" s="354" t="s">
        <v>737</v>
      </c>
      <c r="C500" s="369">
        <v>1013.65</v>
      </c>
    </row>
    <row r="501" spans="1:3" s="98" customFormat="1" ht="24">
      <c r="A501" s="362" t="s">
        <v>889</v>
      </c>
      <c r="B501" s="354" t="s">
        <v>738</v>
      </c>
      <c r="C501" s="369">
        <v>1013.65</v>
      </c>
    </row>
    <row r="502" spans="1:3" s="98" customFormat="1" ht="12">
      <c r="A502" s="362" t="s">
        <v>889</v>
      </c>
      <c r="B502" s="358" t="s">
        <v>739</v>
      </c>
      <c r="C502" s="369">
        <v>3524.84</v>
      </c>
    </row>
    <row r="503" spans="1:3" s="98" customFormat="1" ht="12">
      <c r="A503" s="362" t="s">
        <v>889</v>
      </c>
      <c r="B503" s="358" t="s">
        <v>740</v>
      </c>
      <c r="C503" s="369">
        <v>8625</v>
      </c>
    </row>
    <row r="504" spans="1:3" s="98" customFormat="1" ht="12">
      <c r="A504" s="362" t="s">
        <v>889</v>
      </c>
      <c r="B504" s="358" t="s">
        <v>951</v>
      </c>
      <c r="C504" s="408">
        <v>5499</v>
      </c>
    </row>
    <row r="505" spans="1:3" s="98" customFormat="1" ht="12">
      <c r="A505" s="362" t="s">
        <v>889</v>
      </c>
      <c r="B505" s="358" t="s">
        <v>954</v>
      </c>
      <c r="C505" s="408">
        <v>9976</v>
      </c>
    </row>
    <row r="506" spans="1:3" s="98" customFormat="1" ht="12">
      <c r="A506" s="385"/>
      <c r="B506" s="377" t="s">
        <v>881</v>
      </c>
      <c r="C506" s="394"/>
    </row>
    <row r="507" spans="1:3" s="98" customFormat="1" ht="24">
      <c r="A507" s="362" t="s">
        <v>889</v>
      </c>
      <c r="B507" s="358" t="s">
        <v>1163</v>
      </c>
      <c r="C507" s="408">
        <v>14541.376</v>
      </c>
    </row>
    <row r="508" spans="1:3" s="98" customFormat="1" ht="12">
      <c r="A508" s="362" t="s">
        <v>889</v>
      </c>
      <c r="B508" s="358" t="s">
        <v>1344</v>
      </c>
      <c r="C508" s="408">
        <v>12000.6</v>
      </c>
    </row>
    <row r="509" spans="1:3" s="98" customFormat="1" ht="12">
      <c r="A509" s="362" t="s">
        <v>889</v>
      </c>
      <c r="B509" s="358" t="s">
        <v>1345</v>
      </c>
      <c r="C509" s="408">
        <v>3000.34</v>
      </c>
    </row>
    <row r="510" spans="1:3" s="98" customFormat="1" ht="12">
      <c r="A510" s="362" t="s">
        <v>889</v>
      </c>
      <c r="B510" s="358" t="s">
        <v>1350</v>
      </c>
      <c r="C510" s="705">
        <v>14709.96</v>
      </c>
    </row>
    <row r="511" spans="1:3" s="98" customFormat="1" ht="12">
      <c r="A511" s="362" t="s">
        <v>889</v>
      </c>
      <c r="B511" s="358" t="s">
        <v>1351</v>
      </c>
      <c r="C511" s="705">
        <v>3959.01</v>
      </c>
    </row>
    <row r="512" spans="1:3" s="98" customFormat="1" ht="12">
      <c r="A512" s="362" t="s">
        <v>889</v>
      </c>
      <c r="B512" s="358" t="s">
        <v>1351</v>
      </c>
      <c r="C512" s="705">
        <v>3959.01</v>
      </c>
    </row>
    <row r="513" spans="1:3" s="98" customFormat="1" ht="12">
      <c r="A513" s="362" t="s">
        <v>889</v>
      </c>
      <c r="B513" s="358" t="s">
        <v>1352</v>
      </c>
      <c r="C513" s="705">
        <v>5394</v>
      </c>
    </row>
    <row r="514" spans="1:3" s="98" customFormat="1" ht="12">
      <c r="A514" s="362" t="s">
        <v>889</v>
      </c>
      <c r="B514" s="358" t="s">
        <v>1350</v>
      </c>
      <c r="C514" s="705">
        <v>8816</v>
      </c>
    </row>
    <row r="515" spans="1:3" s="98" customFormat="1" ht="12">
      <c r="A515" s="385"/>
      <c r="B515" s="378" t="s">
        <v>882</v>
      </c>
      <c r="C515" s="715"/>
    </row>
    <row r="516" spans="1:3" s="98" customFormat="1" ht="36">
      <c r="A516" s="362" t="s">
        <v>889</v>
      </c>
      <c r="B516" s="358" t="s">
        <v>748</v>
      </c>
      <c r="C516" s="390">
        <v>223900</v>
      </c>
    </row>
    <row r="517" spans="1:3" s="98" customFormat="1" ht="24">
      <c r="A517" s="362" t="s">
        <v>889</v>
      </c>
      <c r="B517" s="358" t="s">
        <v>749</v>
      </c>
      <c r="C517" s="391">
        <v>23500</v>
      </c>
    </row>
    <row r="518" spans="1:3" s="98" customFormat="1" ht="12">
      <c r="A518" s="362" t="s">
        <v>889</v>
      </c>
      <c r="B518" s="378" t="s">
        <v>882</v>
      </c>
      <c r="C518" s="394"/>
    </row>
    <row r="519" spans="1:3" s="98" customFormat="1" ht="12">
      <c r="A519" s="362" t="s">
        <v>889</v>
      </c>
      <c r="B519" s="349" t="s">
        <v>750</v>
      </c>
      <c r="C519" s="387">
        <v>41900</v>
      </c>
    </row>
    <row r="520" spans="1:3" s="98" customFormat="1" ht="24">
      <c r="A520" s="362" t="s">
        <v>889</v>
      </c>
      <c r="B520" s="349" t="s">
        <v>751</v>
      </c>
      <c r="C520" s="387">
        <v>34133.33</v>
      </c>
    </row>
    <row r="521" spans="1:3" s="98" customFormat="1" ht="24">
      <c r="A521" s="362" t="s">
        <v>889</v>
      </c>
      <c r="B521" s="349" t="s">
        <v>752</v>
      </c>
      <c r="C521" s="387">
        <v>34133.33</v>
      </c>
    </row>
    <row r="522" spans="1:3" s="98" customFormat="1" ht="12">
      <c r="A522" s="362" t="s">
        <v>889</v>
      </c>
      <c r="B522" s="349" t="s">
        <v>753</v>
      </c>
      <c r="C522" s="387">
        <v>34133.33</v>
      </c>
    </row>
    <row r="523" spans="1:3" s="98" customFormat="1" ht="24">
      <c r="A523" s="362" t="s">
        <v>889</v>
      </c>
      <c r="B523" s="349" t="s">
        <v>754</v>
      </c>
      <c r="C523" s="387">
        <v>34133.33</v>
      </c>
    </row>
    <row r="524" spans="1:3" s="98" customFormat="1" ht="24">
      <c r="A524" s="362" t="s">
        <v>889</v>
      </c>
      <c r="B524" s="349" t="s">
        <v>755</v>
      </c>
      <c r="C524" s="387">
        <v>34133.33</v>
      </c>
    </row>
    <row r="525" spans="1:3" s="98" customFormat="1" ht="24">
      <c r="A525" s="362" t="s">
        <v>889</v>
      </c>
      <c r="B525" s="349" t="s">
        <v>756</v>
      </c>
      <c r="C525" s="387">
        <v>34133.33</v>
      </c>
    </row>
    <row r="526" spans="1:3" s="98" customFormat="1" ht="12">
      <c r="A526" s="385"/>
      <c r="B526" s="378" t="s">
        <v>882</v>
      </c>
      <c r="C526" s="394"/>
    </row>
    <row r="527" spans="1:3" s="98" customFormat="1" ht="12">
      <c r="A527" s="362" t="s">
        <v>889</v>
      </c>
      <c r="B527" s="350" t="s">
        <v>757</v>
      </c>
      <c r="C527" s="371">
        <v>160888</v>
      </c>
    </row>
    <row r="528" spans="1:3" s="98" customFormat="1" ht="12">
      <c r="A528" s="385"/>
      <c r="B528" s="378" t="s">
        <v>882</v>
      </c>
      <c r="C528" s="394"/>
    </row>
    <row r="529" spans="1:3" s="98" customFormat="1" ht="12">
      <c r="A529" s="362" t="s">
        <v>889</v>
      </c>
      <c r="B529" s="354" t="s">
        <v>758</v>
      </c>
      <c r="C529" s="369">
        <v>282300</v>
      </c>
    </row>
    <row r="530" spans="1:3" s="98" customFormat="1" ht="12">
      <c r="A530" s="362" t="s">
        <v>889</v>
      </c>
      <c r="B530" s="354" t="s">
        <v>759</v>
      </c>
      <c r="C530" s="369">
        <v>218800</v>
      </c>
    </row>
    <row r="531" spans="1:3" s="98" customFormat="1" ht="12">
      <c r="A531" s="385"/>
      <c r="B531" s="378" t="s">
        <v>882</v>
      </c>
      <c r="C531" s="394"/>
    </row>
    <row r="532" spans="1:3" s="98" customFormat="1" ht="24">
      <c r="A532" s="362" t="s">
        <v>889</v>
      </c>
      <c r="B532" s="354" t="s">
        <v>760</v>
      </c>
      <c r="C532" s="371"/>
    </row>
    <row r="533" spans="1:3" s="98" customFormat="1" ht="12">
      <c r="A533" s="362" t="s">
        <v>889</v>
      </c>
      <c r="B533" s="354" t="s">
        <v>761</v>
      </c>
      <c r="C533" s="371">
        <v>145592</v>
      </c>
    </row>
    <row r="534" spans="1:3" s="98" customFormat="1" ht="12">
      <c r="A534" s="362" t="s">
        <v>889</v>
      </c>
      <c r="B534" s="354" t="s">
        <v>762</v>
      </c>
      <c r="C534" s="371">
        <v>145592</v>
      </c>
    </row>
    <row r="535" spans="1:3" s="98" customFormat="1" ht="12">
      <c r="A535" s="362" t="s">
        <v>889</v>
      </c>
      <c r="B535" s="354" t="s">
        <v>763</v>
      </c>
      <c r="C535" s="369"/>
    </row>
    <row r="536" spans="1:3" s="98" customFormat="1" ht="12">
      <c r="A536" s="362" t="s">
        <v>889</v>
      </c>
      <c r="B536" s="354" t="s">
        <v>764</v>
      </c>
      <c r="C536" s="369">
        <v>119266</v>
      </c>
    </row>
    <row r="537" spans="1:3" s="98" customFormat="1" ht="24">
      <c r="A537" s="362" t="s">
        <v>889</v>
      </c>
      <c r="B537" s="354" t="s">
        <v>765</v>
      </c>
      <c r="C537" s="369">
        <v>174440</v>
      </c>
    </row>
    <row r="538" spans="1:3" s="98" customFormat="1" ht="24">
      <c r="A538" s="362" t="s">
        <v>889</v>
      </c>
      <c r="B538" s="354" t="s">
        <v>765</v>
      </c>
      <c r="C538" s="369">
        <v>174440</v>
      </c>
    </row>
    <row r="539" spans="1:3" s="98" customFormat="1" ht="12">
      <c r="A539" s="362" t="s">
        <v>889</v>
      </c>
      <c r="B539" s="350" t="s">
        <v>766</v>
      </c>
      <c r="C539" s="369">
        <v>320500</v>
      </c>
    </row>
    <row r="540" spans="1:3" s="98" customFormat="1" ht="12">
      <c r="A540" s="385"/>
      <c r="B540" s="378" t="s">
        <v>882</v>
      </c>
      <c r="C540" s="394"/>
    </row>
    <row r="541" spans="1:3" s="98" customFormat="1" ht="12">
      <c r="A541" s="362" t="s">
        <v>889</v>
      </c>
      <c r="B541" s="354" t="s">
        <v>767</v>
      </c>
      <c r="C541" s="369">
        <v>5745</v>
      </c>
    </row>
    <row r="542" spans="1:3" s="98" customFormat="1" ht="12">
      <c r="A542" s="385"/>
      <c r="B542" s="378" t="s">
        <v>882</v>
      </c>
      <c r="C542" s="394"/>
    </row>
    <row r="543" spans="1:3" s="98" customFormat="1" ht="12">
      <c r="A543" s="362" t="s">
        <v>889</v>
      </c>
      <c r="B543" s="354" t="s">
        <v>768</v>
      </c>
      <c r="C543" s="369">
        <v>124569.66</v>
      </c>
    </row>
    <row r="544" spans="1:3" s="98" customFormat="1" ht="12">
      <c r="A544" s="362" t="s">
        <v>889</v>
      </c>
      <c r="B544" s="354" t="s">
        <v>769</v>
      </c>
      <c r="C544" s="369">
        <v>2148</v>
      </c>
    </row>
    <row r="545" spans="1:3" s="98" customFormat="1" ht="12">
      <c r="A545" s="385"/>
      <c r="B545" s="378" t="s">
        <v>882</v>
      </c>
      <c r="C545" s="394"/>
    </row>
    <row r="546" spans="1:3" s="98" customFormat="1" ht="12">
      <c r="A546" s="360">
        <v>12010301</v>
      </c>
      <c r="B546" s="354" t="s">
        <v>770</v>
      </c>
      <c r="C546" s="369">
        <v>100000</v>
      </c>
    </row>
    <row r="547" spans="1:3" s="98" customFormat="1" ht="12">
      <c r="A547" s="360">
        <v>12010301</v>
      </c>
      <c r="B547" s="354" t="s">
        <v>771</v>
      </c>
      <c r="C547" s="369">
        <v>21438.1</v>
      </c>
    </row>
    <row r="548" spans="1:3" s="98" customFormat="1" ht="12">
      <c r="A548" s="360">
        <v>12010301</v>
      </c>
      <c r="B548" s="354" t="s">
        <v>772</v>
      </c>
      <c r="C548" s="369">
        <v>11650</v>
      </c>
    </row>
    <row r="549" spans="1:3" s="98" customFormat="1" ht="12">
      <c r="A549" s="360">
        <v>12010301</v>
      </c>
      <c r="B549" s="354" t="s">
        <v>773</v>
      </c>
      <c r="C549" s="369">
        <v>111710.76</v>
      </c>
    </row>
    <row r="550" spans="1:3" s="98" customFormat="1" ht="12">
      <c r="A550" s="385"/>
      <c r="B550" s="378" t="s">
        <v>882</v>
      </c>
      <c r="C550" s="394"/>
    </row>
    <row r="551" spans="1:3" s="98" customFormat="1" ht="12">
      <c r="A551" s="360">
        <v>100001105</v>
      </c>
      <c r="B551" s="354" t="s">
        <v>774</v>
      </c>
      <c r="C551" s="369">
        <v>170000</v>
      </c>
    </row>
    <row r="552" spans="1:3" s="98" customFormat="1" ht="12">
      <c r="A552" s="360">
        <v>100001106</v>
      </c>
      <c r="B552" s="354" t="s">
        <v>775</v>
      </c>
      <c r="C552" s="369">
        <v>69900</v>
      </c>
    </row>
    <row r="553" spans="1:3" s="98" customFormat="1" ht="12">
      <c r="A553" s="385"/>
      <c r="B553" s="378" t="s">
        <v>882</v>
      </c>
      <c r="C553" s="394"/>
    </row>
    <row r="554" spans="1:3" s="98" customFormat="1" ht="12">
      <c r="A554" s="362" t="s">
        <v>889</v>
      </c>
      <c r="B554" s="354" t="s">
        <v>776</v>
      </c>
      <c r="C554" s="369">
        <v>4110</v>
      </c>
    </row>
    <row r="555" spans="1:3" s="98" customFormat="1" ht="12">
      <c r="A555" s="385"/>
      <c r="B555" s="378" t="s">
        <v>882</v>
      </c>
      <c r="C555" s="394"/>
    </row>
    <row r="556" spans="1:3" s="98" customFormat="1" ht="12">
      <c r="A556" s="356">
        <v>100001118</v>
      </c>
      <c r="B556" s="354" t="s">
        <v>777</v>
      </c>
      <c r="C556" s="390">
        <v>20000</v>
      </c>
    </row>
    <row r="557" spans="1:3" s="98" customFormat="1" ht="12">
      <c r="A557" s="362" t="s">
        <v>889</v>
      </c>
      <c r="B557" s="354" t="s">
        <v>778</v>
      </c>
      <c r="C557" s="390">
        <v>30000</v>
      </c>
    </row>
    <row r="558" spans="1:3" s="98" customFormat="1" ht="24">
      <c r="A558" s="362" t="s">
        <v>889</v>
      </c>
      <c r="B558" s="354" t="s">
        <v>779</v>
      </c>
      <c r="C558" s="369">
        <v>9563.65</v>
      </c>
    </row>
    <row r="559" spans="1:3" s="98" customFormat="1" ht="24">
      <c r="A559" s="362" t="s">
        <v>889</v>
      </c>
      <c r="B559" s="354" t="s">
        <v>779</v>
      </c>
      <c r="C559" s="369">
        <v>9563.67</v>
      </c>
    </row>
    <row r="560" spans="1:3" s="98" customFormat="1" ht="24">
      <c r="A560" s="362" t="s">
        <v>889</v>
      </c>
      <c r="B560" s="354" t="s">
        <v>779</v>
      </c>
      <c r="C560" s="369">
        <v>9563.67</v>
      </c>
    </row>
    <row r="561" spans="1:3" s="98" customFormat="1" ht="12">
      <c r="A561" s="362" t="s">
        <v>889</v>
      </c>
      <c r="B561" s="354" t="s">
        <v>780</v>
      </c>
      <c r="C561" s="369">
        <v>54000</v>
      </c>
    </row>
    <row r="562" spans="1:3" s="98" customFormat="1" ht="24">
      <c r="A562" s="362" t="s">
        <v>889</v>
      </c>
      <c r="B562" s="354" t="s">
        <v>779</v>
      </c>
      <c r="C562" s="369">
        <v>9563.67</v>
      </c>
    </row>
    <row r="563" spans="1:3" s="98" customFormat="1" ht="24">
      <c r="A563" s="362" t="s">
        <v>889</v>
      </c>
      <c r="B563" s="354" t="s">
        <v>779</v>
      </c>
      <c r="C563" s="369">
        <v>9563.67</v>
      </c>
    </row>
    <row r="564" spans="1:3" s="98" customFormat="1" ht="24">
      <c r="A564" s="362" t="s">
        <v>889</v>
      </c>
      <c r="B564" s="354" t="s">
        <v>779</v>
      </c>
      <c r="C564" s="369">
        <v>9563.67</v>
      </c>
    </row>
    <row r="565" spans="1:3" s="98" customFormat="1" ht="12">
      <c r="A565" s="362" t="s">
        <v>889</v>
      </c>
      <c r="B565" s="354" t="s">
        <v>781</v>
      </c>
      <c r="C565" s="369">
        <v>123200</v>
      </c>
    </row>
    <row r="566" spans="1:3" s="98" customFormat="1" ht="12">
      <c r="A566" s="385"/>
      <c r="B566" s="378" t="s">
        <v>882</v>
      </c>
      <c r="C566" s="394"/>
    </row>
    <row r="567" spans="1:3" s="98" customFormat="1" ht="12">
      <c r="A567" s="362" t="s">
        <v>889</v>
      </c>
      <c r="B567" s="354" t="s">
        <v>782</v>
      </c>
      <c r="C567" s="371"/>
    </row>
    <row r="568" spans="1:3" s="98" customFormat="1" ht="12">
      <c r="A568" s="362" t="s">
        <v>889</v>
      </c>
      <c r="B568" s="354" t="s">
        <v>873</v>
      </c>
      <c r="C568" s="369"/>
    </row>
    <row r="569" spans="1:3" s="98" customFormat="1" ht="12">
      <c r="A569" s="362" t="s">
        <v>889</v>
      </c>
      <c r="B569" s="354" t="s">
        <v>874</v>
      </c>
      <c r="C569" s="369"/>
    </row>
    <row r="570" spans="1:3" s="98" customFormat="1" ht="12">
      <c r="A570" s="362" t="s">
        <v>889</v>
      </c>
      <c r="B570" s="354" t="s">
        <v>783</v>
      </c>
      <c r="C570" s="371">
        <v>23865</v>
      </c>
    </row>
    <row r="571" spans="1:3" s="98" customFormat="1" ht="12">
      <c r="A571" s="362" t="s">
        <v>889</v>
      </c>
      <c r="B571" s="354" t="s">
        <v>784</v>
      </c>
      <c r="C571" s="369"/>
    </row>
    <row r="572" spans="1:3" s="98" customFormat="1" ht="12">
      <c r="A572" s="385"/>
      <c r="B572" s="378" t="s">
        <v>882</v>
      </c>
      <c r="C572" s="394"/>
    </row>
    <row r="573" spans="1:3" s="98" customFormat="1" ht="12">
      <c r="A573" s="362" t="s">
        <v>889</v>
      </c>
      <c r="B573" s="358" t="s">
        <v>785</v>
      </c>
      <c r="C573" s="369">
        <v>50000</v>
      </c>
    </row>
    <row r="574" spans="1:3" s="98" customFormat="1" ht="12">
      <c r="A574" s="362" t="s">
        <v>889</v>
      </c>
      <c r="B574" s="358" t="s">
        <v>785</v>
      </c>
      <c r="C574" s="369">
        <v>11191</v>
      </c>
    </row>
    <row r="575" spans="1:3" s="98" customFormat="1" ht="12">
      <c r="A575" s="362" t="s">
        <v>889</v>
      </c>
      <c r="B575" s="358" t="s">
        <v>786</v>
      </c>
      <c r="C575" s="369">
        <v>15387.1</v>
      </c>
    </row>
    <row r="576" spans="1:3" s="98" customFormat="1" ht="12">
      <c r="A576" s="385"/>
      <c r="B576" s="379" t="s">
        <v>883</v>
      </c>
      <c r="C576" s="394"/>
    </row>
    <row r="577" spans="1:3" s="98" customFormat="1" ht="48">
      <c r="A577" s="362" t="s">
        <v>889</v>
      </c>
      <c r="B577" s="358" t="s">
        <v>787</v>
      </c>
      <c r="C577" s="369">
        <v>33390.6</v>
      </c>
    </row>
    <row r="578" spans="1:3" s="98" customFormat="1" ht="12">
      <c r="A578" s="362" t="s">
        <v>889</v>
      </c>
      <c r="B578" s="379" t="s">
        <v>883</v>
      </c>
      <c r="C578" s="394"/>
    </row>
    <row r="579" spans="1:3" s="98" customFormat="1" ht="12">
      <c r="A579" s="362" t="s">
        <v>889</v>
      </c>
      <c r="B579" s="349" t="s">
        <v>788</v>
      </c>
      <c r="C579" s="387">
        <v>670</v>
      </c>
    </row>
    <row r="580" spans="1:3" s="98" customFormat="1" ht="12">
      <c r="A580" s="385"/>
      <c r="B580" s="379" t="s">
        <v>883</v>
      </c>
      <c r="C580" s="394"/>
    </row>
    <row r="581" spans="1:3" s="98" customFormat="1" ht="12">
      <c r="A581" s="360">
        <v>100001111</v>
      </c>
      <c r="B581" s="354" t="s">
        <v>789</v>
      </c>
      <c r="C581" s="371">
        <v>2714.4</v>
      </c>
    </row>
    <row r="582" spans="1:3" s="98" customFormat="1" ht="12">
      <c r="A582" s="360">
        <v>100001112</v>
      </c>
      <c r="B582" s="354" t="s">
        <v>789</v>
      </c>
      <c r="C582" s="371">
        <v>2714.4</v>
      </c>
    </row>
    <row r="583" spans="1:3" s="98" customFormat="1" ht="12">
      <c r="A583" s="360">
        <v>100001113</v>
      </c>
      <c r="B583" s="354" t="s">
        <v>789</v>
      </c>
      <c r="C583" s="371">
        <v>2714.4</v>
      </c>
    </row>
    <row r="584" spans="1:3" s="98" customFormat="1" ht="12">
      <c r="A584" s="360">
        <v>100001114</v>
      </c>
      <c r="B584" s="354" t="s">
        <v>789</v>
      </c>
      <c r="C584" s="371">
        <v>2714.4</v>
      </c>
    </row>
    <row r="585" spans="1:3" s="98" customFormat="1" ht="12">
      <c r="A585" s="360">
        <v>100001115</v>
      </c>
      <c r="B585" s="354" t="s">
        <v>789</v>
      </c>
      <c r="C585" s="371">
        <v>2714.4</v>
      </c>
    </row>
    <row r="586" spans="1:3" s="98" customFormat="1" ht="12">
      <c r="A586" s="360">
        <v>100001116</v>
      </c>
      <c r="B586" s="354" t="s">
        <v>790</v>
      </c>
      <c r="C586" s="370">
        <v>844.48</v>
      </c>
    </row>
    <row r="587" spans="1:3" s="98" customFormat="1" ht="12">
      <c r="A587" s="360">
        <v>100001117</v>
      </c>
      <c r="B587" s="354" t="s">
        <v>790</v>
      </c>
      <c r="C587" s="370">
        <v>844.48</v>
      </c>
    </row>
    <row r="588" spans="1:3" s="98" customFormat="1" ht="12">
      <c r="A588" s="360">
        <v>100001118</v>
      </c>
      <c r="B588" s="354" t="s">
        <v>790</v>
      </c>
      <c r="C588" s="370">
        <v>844.48</v>
      </c>
    </row>
    <row r="589" spans="1:3" s="98" customFormat="1" ht="12">
      <c r="A589" s="360">
        <v>100001119</v>
      </c>
      <c r="B589" s="354" t="s">
        <v>790</v>
      </c>
      <c r="C589" s="370">
        <v>844.48</v>
      </c>
    </row>
    <row r="590" spans="1:3" s="98" customFormat="1" ht="12">
      <c r="A590" s="360">
        <v>100001120</v>
      </c>
      <c r="B590" s="354" t="s">
        <v>790</v>
      </c>
      <c r="C590" s="370">
        <v>844.48</v>
      </c>
    </row>
    <row r="591" spans="1:3" s="98" customFormat="1" ht="12">
      <c r="A591" s="360">
        <v>100001121</v>
      </c>
      <c r="B591" s="354" t="s">
        <v>791</v>
      </c>
      <c r="C591" s="369">
        <v>3850</v>
      </c>
    </row>
    <row r="592" spans="1:3" s="98" customFormat="1" ht="12">
      <c r="A592" s="360">
        <v>100001128</v>
      </c>
      <c r="B592" s="354" t="s">
        <v>792</v>
      </c>
      <c r="C592" s="369">
        <v>2500</v>
      </c>
    </row>
    <row r="593" spans="1:3" s="98" customFormat="1" ht="12">
      <c r="A593" s="356"/>
      <c r="B593" s="354" t="s">
        <v>793</v>
      </c>
      <c r="C593" s="369">
        <v>428</v>
      </c>
    </row>
    <row r="594" spans="1:3" s="98" customFormat="1" ht="12">
      <c r="A594" s="385"/>
      <c r="B594" s="379" t="s">
        <v>883</v>
      </c>
      <c r="C594" s="394"/>
    </row>
    <row r="595" spans="1:3" s="98" customFormat="1" ht="24">
      <c r="A595" s="362" t="s">
        <v>889</v>
      </c>
      <c r="B595" s="354" t="s">
        <v>794</v>
      </c>
      <c r="C595" s="369"/>
    </row>
    <row r="596" spans="1:3" s="98" customFormat="1" ht="24">
      <c r="A596" s="362" t="s">
        <v>889</v>
      </c>
      <c r="B596" s="354" t="s">
        <v>795</v>
      </c>
      <c r="C596" s="369">
        <v>2686.56</v>
      </c>
    </row>
    <row r="597" spans="1:3" s="98" customFormat="1" ht="24">
      <c r="A597" s="362" t="s">
        <v>889</v>
      </c>
      <c r="B597" s="354" t="s">
        <v>795</v>
      </c>
      <c r="C597" s="369">
        <v>2686.56</v>
      </c>
    </row>
    <row r="598" spans="1:3" s="98" customFormat="1" ht="24">
      <c r="A598" s="362" t="s">
        <v>889</v>
      </c>
      <c r="B598" s="354" t="s">
        <v>795</v>
      </c>
      <c r="C598" s="369">
        <v>2686.56</v>
      </c>
    </row>
    <row r="599" spans="1:3" s="98" customFormat="1" ht="24">
      <c r="A599" s="362" t="s">
        <v>889</v>
      </c>
      <c r="B599" s="354" t="s">
        <v>796</v>
      </c>
      <c r="C599" s="369">
        <v>2686.56</v>
      </c>
    </row>
    <row r="600" spans="1:3" s="98" customFormat="1" ht="24">
      <c r="A600" s="362" t="s">
        <v>889</v>
      </c>
      <c r="B600" s="354" t="s">
        <v>795</v>
      </c>
      <c r="C600" s="369">
        <v>2686.56</v>
      </c>
    </row>
    <row r="601" spans="1:3" s="98" customFormat="1" ht="12">
      <c r="A601" s="385"/>
      <c r="B601" s="379" t="s">
        <v>883</v>
      </c>
      <c r="C601" s="394"/>
    </row>
    <row r="602" spans="1:3" s="98" customFormat="1" ht="12">
      <c r="A602" s="362" t="s">
        <v>889</v>
      </c>
      <c r="B602" s="354" t="s">
        <v>875</v>
      </c>
      <c r="C602" s="369">
        <v>4025</v>
      </c>
    </row>
    <row r="603" spans="1:3" s="98" customFormat="1" ht="12">
      <c r="A603" s="362" t="s">
        <v>889</v>
      </c>
      <c r="B603" s="354" t="s">
        <v>875</v>
      </c>
      <c r="C603" s="369">
        <v>4025</v>
      </c>
    </row>
    <row r="604" spans="1:3" s="98" customFormat="1" ht="12">
      <c r="A604" s="362"/>
      <c r="B604" s="354" t="s">
        <v>797</v>
      </c>
      <c r="C604" s="368"/>
    </row>
    <row r="605" spans="1:3" s="98" customFormat="1" ht="36">
      <c r="A605" s="362" t="s">
        <v>889</v>
      </c>
      <c r="B605" s="355" t="s">
        <v>876</v>
      </c>
      <c r="C605" s="369">
        <v>2116</v>
      </c>
    </row>
    <row r="606" spans="1:3" s="98" customFormat="1" ht="24">
      <c r="A606" s="362" t="s">
        <v>889</v>
      </c>
      <c r="B606" s="354" t="s">
        <v>798</v>
      </c>
      <c r="C606" s="371">
        <v>3450</v>
      </c>
    </row>
    <row r="607" spans="1:3" s="98" customFormat="1" ht="24">
      <c r="A607" s="362" t="s">
        <v>889</v>
      </c>
      <c r="B607" s="354" t="s">
        <v>798</v>
      </c>
      <c r="C607" s="371">
        <v>3450</v>
      </c>
    </row>
    <row r="608" spans="1:3" s="98" customFormat="1" ht="24">
      <c r="A608" s="362" t="s">
        <v>889</v>
      </c>
      <c r="B608" s="354" t="s">
        <v>799</v>
      </c>
      <c r="C608" s="371">
        <v>5750</v>
      </c>
    </row>
    <row r="609" spans="1:3" s="98" customFormat="1" ht="12">
      <c r="A609" s="362" t="s">
        <v>889</v>
      </c>
      <c r="B609" s="354" t="s">
        <v>800</v>
      </c>
      <c r="C609" s="369">
        <v>278.52999999999997</v>
      </c>
    </row>
    <row r="610" spans="1:3" s="98" customFormat="1" ht="12">
      <c r="A610" s="362"/>
      <c r="B610" s="354" t="s">
        <v>801</v>
      </c>
      <c r="C610" s="369">
        <v>4567.8</v>
      </c>
    </row>
    <row r="611" spans="1:3" s="98" customFormat="1" ht="24">
      <c r="A611" s="362" t="s">
        <v>889</v>
      </c>
      <c r="B611" s="354" t="s">
        <v>802</v>
      </c>
      <c r="C611" s="369">
        <v>6008.7</v>
      </c>
    </row>
    <row r="612" spans="1:3" s="98" customFormat="1" ht="48">
      <c r="A612" s="362" t="s">
        <v>889</v>
      </c>
      <c r="B612" s="354" t="s">
        <v>803</v>
      </c>
      <c r="C612" s="369">
        <v>5942</v>
      </c>
    </row>
    <row r="613" spans="1:3" s="98" customFormat="1" ht="12">
      <c r="A613" s="385"/>
      <c r="B613" s="379" t="s">
        <v>883</v>
      </c>
      <c r="C613" s="394"/>
    </row>
    <row r="614" spans="1:3" s="98" customFormat="1" ht="12">
      <c r="A614" s="362" t="s">
        <v>889</v>
      </c>
      <c r="B614" s="354" t="s">
        <v>804</v>
      </c>
      <c r="C614" s="369">
        <v>10039.5</v>
      </c>
    </row>
    <row r="615" spans="1:3" s="98" customFormat="1" ht="12">
      <c r="A615" s="362" t="s">
        <v>889</v>
      </c>
      <c r="B615" s="354" t="s">
        <v>805</v>
      </c>
      <c r="C615" s="369">
        <v>13346.9</v>
      </c>
    </row>
    <row r="616" spans="1:3" s="98" customFormat="1" ht="24">
      <c r="A616" s="362" t="s">
        <v>889</v>
      </c>
      <c r="B616" s="358" t="s">
        <v>806</v>
      </c>
      <c r="C616" s="369">
        <v>3565</v>
      </c>
    </row>
    <row r="617" spans="1:3" s="98" customFormat="1" ht="24">
      <c r="A617" s="362" t="s">
        <v>889</v>
      </c>
      <c r="B617" s="354" t="s">
        <v>807</v>
      </c>
      <c r="C617" s="371">
        <v>1357</v>
      </c>
    </row>
    <row r="618" spans="1:3" s="98" customFormat="1" ht="12">
      <c r="A618" s="362" t="s">
        <v>889</v>
      </c>
      <c r="B618" s="358" t="s">
        <v>805</v>
      </c>
      <c r="C618" s="369">
        <v>10078.6</v>
      </c>
    </row>
    <row r="619" spans="1:3" s="98" customFormat="1" ht="12">
      <c r="A619" s="362" t="s">
        <v>889</v>
      </c>
      <c r="B619" s="364" t="s">
        <v>808</v>
      </c>
      <c r="C619" s="369">
        <v>3979</v>
      </c>
    </row>
    <row r="620" spans="1:3" s="98" customFormat="1" ht="12">
      <c r="A620" s="362" t="s">
        <v>889</v>
      </c>
      <c r="B620" s="354" t="s">
        <v>809</v>
      </c>
      <c r="C620" s="369">
        <v>690</v>
      </c>
    </row>
    <row r="621" spans="1:3" s="98" customFormat="1" ht="12">
      <c r="A621" s="385"/>
      <c r="B621" s="379" t="s">
        <v>883</v>
      </c>
      <c r="C621" s="394"/>
    </row>
    <row r="622" spans="1:3" s="98" customFormat="1" ht="24">
      <c r="A622" s="362" t="s">
        <v>889</v>
      </c>
      <c r="B622" s="354" t="s">
        <v>810</v>
      </c>
      <c r="C622" s="371">
        <v>7992.5</v>
      </c>
    </row>
    <row r="623" spans="1:3" s="98" customFormat="1" ht="36">
      <c r="A623" s="362" t="s">
        <v>889</v>
      </c>
      <c r="B623" s="354" t="s">
        <v>811</v>
      </c>
      <c r="C623" s="371">
        <v>10107.94</v>
      </c>
    </row>
    <row r="624" spans="1:3" s="98" customFormat="1" ht="12">
      <c r="A624" s="362" t="s">
        <v>889</v>
      </c>
      <c r="B624" s="354" t="s">
        <v>1315</v>
      </c>
      <c r="C624" s="371">
        <v>3598.87</v>
      </c>
    </row>
    <row r="625" spans="1:3" s="98" customFormat="1" ht="12">
      <c r="A625" s="385"/>
      <c r="B625" s="380" t="s">
        <v>884</v>
      </c>
      <c r="C625" s="394"/>
    </row>
    <row r="626" spans="1:3" s="98" customFormat="1" ht="48">
      <c r="A626" s="362" t="s">
        <v>889</v>
      </c>
      <c r="B626" s="358" t="s">
        <v>812</v>
      </c>
      <c r="C626" s="369">
        <v>21859.040000000001</v>
      </c>
    </row>
    <row r="627" spans="1:3" s="98" customFormat="1" ht="12">
      <c r="A627" s="362" t="s">
        <v>889</v>
      </c>
      <c r="B627" s="358" t="s">
        <v>813</v>
      </c>
      <c r="C627" s="391">
        <v>5599</v>
      </c>
    </row>
    <row r="628" spans="1:3" s="98" customFormat="1" ht="12">
      <c r="A628" s="385"/>
      <c r="B628" s="380" t="s">
        <v>884</v>
      </c>
      <c r="C628" s="394"/>
    </row>
    <row r="629" spans="1:3" s="98" customFormat="1" ht="12">
      <c r="A629" s="362" t="s">
        <v>889</v>
      </c>
      <c r="B629" s="372" t="s">
        <v>814</v>
      </c>
      <c r="C629" s="387">
        <v>2865.2</v>
      </c>
    </row>
    <row r="630" spans="1:3" s="98" customFormat="1" ht="12">
      <c r="A630" s="362" t="s">
        <v>889</v>
      </c>
      <c r="B630" s="372" t="s">
        <v>814</v>
      </c>
      <c r="C630" s="387">
        <v>2865.2</v>
      </c>
    </row>
    <row r="631" spans="1:3" s="98" customFormat="1" ht="12">
      <c r="A631" s="362" t="s">
        <v>889</v>
      </c>
      <c r="B631" s="372" t="s">
        <v>814</v>
      </c>
      <c r="C631" s="387">
        <v>2865.2</v>
      </c>
    </row>
    <row r="632" spans="1:3" s="98" customFormat="1" ht="12">
      <c r="A632" s="362" t="s">
        <v>889</v>
      </c>
      <c r="B632" s="372" t="s">
        <v>814</v>
      </c>
      <c r="C632" s="387">
        <v>2865.2</v>
      </c>
    </row>
    <row r="633" spans="1:3" s="98" customFormat="1" ht="12">
      <c r="A633" s="362" t="s">
        <v>889</v>
      </c>
      <c r="B633" s="349" t="s">
        <v>815</v>
      </c>
      <c r="C633" s="387">
        <v>2528.8000000000002</v>
      </c>
    </row>
    <row r="634" spans="1:3" s="98" customFormat="1" ht="12">
      <c r="A634" s="362" t="s">
        <v>889</v>
      </c>
      <c r="B634" s="349" t="s">
        <v>816</v>
      </c>
      <c r="C634" s="387">
        <v>2958</v>
      </c>
    </row>
    <row r="635" spans="1:3" s="98" customFormat="1" ht="12">
      <c r="A635" s="363">
        <v>100000042</v>
      </c>
      <c r="B635" s="349" t="s">
        <v>817</v>
      </c>
      <c r="C635" s="387">
        <v>6489.01</v>
      </c>
    </row>
    <row r="636" spans="1:3" s="98" customFormat="1" ht="12">
      <c r="A636" s="362" t="s">
        <v>889</v>
      </c>
      <c r="B636" s="349" t="s">
        <v>818</v>
      </c>
      <c r="C636" s="387">
        <v>714.92</v>
      </c>
    </row>
    <row r="637" spans="1:3" s="98" customFormat="1" ht="12">
      <c r="A637" s="362" t="s">
        <v>889</v>
      </c>
      <c r="B637" s="349" t="s">
        <v>819</v>
      </c>
      <c r="C637" s="387">
        <v>2821.12</v>
      </c>
    </row>
    <row r="638" spans="1:3" s="98" customFormat="1" ht="12">
      <c r="A638" s="362" t="s">
        <v>889</v>
      </c>
      <c r="B638" s="349" t="s">
        <v>819</v>
      </c>
      <c r="C638" s="387">
        <v>2821.12</v>
      </c>
    </row>
    <row r="639" spans="1:3" s="98" customFormat="1" ht="12">
      <c r="A639" s="362" t="s">
        <v>889</v>
      </c>
      <c r="B639" s="349" t="s">
        <v>819</v>
      </c>
      <c r="C639" s="387">
        <v>2821.12</v>
      </c>
    </row>
    <row r="640" spans="1:3" s="98" customFormat="1" ht="12">
      <c r="A640" s="362" t="s">
        <v>889</v>
      </c>
      <c r="B640" s="349" t="s">
        <v>820</v>
      </c>
      <c r="C640" s="387">
        <v>739</v>
      </c>
    </row>
    <row r="641" spans="1:3" s="98" customFormat="1" ht="12">
      <c r="A641" s="385"/>
      <c r="B641" s="381" t="s">
        <v>885</v>
      </c>
      <c r="C641" s="394"/>
    </row>
    <row r="642" spans="1:3" s="98" customFormat="1" ht="12">
      <c r="A642" s="362" t="s">
        <v>889</v>
      </c>
      <c r="B642" s="349" t="s">
        <v>821</v>
      </c>
      <c r="C642" s="387">
        <v>4524</v>
      </c>
    </row>
    <row r="643" spans="1:3" s="98" customFormat="1" ht="12">
      <c r="A643" s="362" t="s">
        <v>889</v>
      </c>
      <c r="B643" s="349" t="s">
        <v>821</v>
      </c>
      <c r="C643" s="387">
        <v>4524</v>
      </c>
    </row>
    <row r="644" spans="1:3" s="98" customFormat="1" ht="12">
      <c r="A644" s="362" t="s">
        <v>889</v>
      </c>
      <c r="B644" s="349" t="s">
        <v>821</v>
      </c>
      <c r="C644" s="387">
        <v>6032</v>
      </c>
    </row>
    <row r="645" spans="1:3" s="98" customFormat="1" ht="12">
      <c r="A645" s="362" t="s">
        <v>889</v>
      </c>
      <c r="B645" s="349" t="s">
        <v>822</v>
      </c>
      <c r="C645" s="387">
        <v>6550</v>
      </c>
    </row>
    <row r="646" spans="1:3" s="98" customFormat="1" ht="12">
      <c r="A646" s="386"/>
      <c r="B646" s="349" t="s">
        <v>823</v>
      </c>
      <c r="C646" s="387">
        <v>3950</v>
      </c>
    </row>
    <row r="647" spans="1:3" s="98" customFormat="1" ht="12">
      <c r="A647" s="385"/>
      <c r="B647" s="381" t="s">
        <v>885</v>
      </c>
      <c r="C647" s="394"/>
    </row>
    <row r="648" spans="1:3" s="98" customFormat="1" ht="12">
      <c r="A648" s="362" t="s">
        <v>889</v>
      </c>
      <c r="B648" s="350" t="s">
        <v>824</v>
      </c>
      <c r="C648" s="371">
        <v>4292</v>
      </c>
    </row>
    <row r="649" spans="1:3" s="98" customFormat="1" ht="12">
      <c r="A649" s="362" t="s">
        <v>889</v>
      </c>
      <c r="B649" s="350" t="s">
        <v>825</v>
      </c>
      <c r="C649" s="371">
        <v>5089</v>
      </c>
    </row>
    <row r="650" spans="1:3" s="98" customFormat="1" ht="12">
      <c r="A650" s="385"/>
      <c r="B650" s="381" t="s">
        <v>885</v>
      </c>
      <c r="C650" s="394"/>
    </row>
    <row r="651" spans="1:3" s="98" customFormat="1" ht="12">
      <c r="A651" s="362" t="s">
        <v>889</v>
      </c>
      <c r="B651" s="354" t="s">
        <v>826</v>
      </c>
      <c r="C651" s="369">
        <v>8750.6</v>
      </c>
    </row>
    <row r="652" spans="1:3" s="98" customFormat="1" ht="12">
      <c r="A652" s="385"/>
      <c r="B652" s="381" t="s">
        <v>885</v>
      </c>
      <c r="C652" s="394"/>
    </row>
    <row r="653" spans="1:3" s="98" customFormat="1" ht="24">
      <c r="A653" s="362" t="s">
        <v>889</v>
      </c>
      <c r="B653" s="354" t="s">
        <v>827</v>
      </c>
      <c r="C653" s="369">
        <v>800</v>
      </c>
    </row>
    <row r="654" spans="1:3" s="98" customFormat="1" ht="12">
      <c r="A654" s="385"/>
      <c r="B654" s="381" t="s">
        <v>885</v>
      </c>
      <c r="C654" s="394"/>
    </row>
    <row r="655" spans="1:3" s="98" customFormat="1" ht="12">
      <c r="A655" s="362" t="s">
        <v>889</v>
      </c>
      <c r="B655" s="354" t="s">
        <v>828</v>
      </c>
      <c r="C655" s="369">
        <v>904.96</v>
      </c>
    </row>
    <row r="656" spans="1:3" s="98" customFormat="1" ht="12">
      <c r="A656" s="385"/>
      <c r="B656" s="381" t="s">
        <v>885</v>
      </c>
      <c r="C656" s="394"/>
    </row>
    <row r="657" spans="1:3" s="98" customFormat="1" ht="12">
      <c r="A657" s="362" t="s">
        <v>889</v>
      </c>
      <c r="B657" s="358" t="s">
        <v>829</v>
      </c>
      <c r="C657" s="369">
        <v>2589.02</v>
      </c>
    </row>
    <row r="658" spans="1:3" s="98" customFormat="1" ht="24">
      <c r="A658" s="362" t="s">
        <v>889</v>
      </c>
      <c r="B658" s="358" t="s">
        <v>830</v>
      </c>
      <c r="C658" s="369">
        <v>454.74</v>
      </c>
    </row>
    <row r="659" spans="1:3" s="98" customFormat="1" ht="24">
      <c r="A659" s="362" t="s">
        <v>889</v>
      </c>
      <c r="B659" s="358" t="s">
        <v>831</v>
      </c>
      <c r="C659" s="369">
        <v>855.6</v>
      </c>
    </row>
    <row r="660" spans="1:3" s="98" customFormat="1" ht="12">
      <c r="A660" s="362" t="s">
        <v>889</v>
      </c>
      <c r="B660" s="358" t="s">
        <v>832</v>
      </c>
      <c r="C660" s="369">
        <v>414</v>
      </c>
    </row>
    <row r="661" spans="1:3" s="98" customFormat="1" ht="12">
      <c r="A661" s="362" t="s">
        <v>889</v>
      </c>
      <c r="B661" s="358" t="s">
        <v>833</v>
      </c>
      <c r="C661" s="369">
        <v>161</v>
      </c>
    </row>
    <row r="662" spans="1:3" s="98" customFormat="1" ht="12">
      <c r="A662" s="362" t="s">
        <v>889</v>
      </c>
      <c r="B662" s="358" t="s">
        <v>834</v>
      </c>
      <c r="C662" s="369">
        <v>195.5</v>
      </c>
    </row>
    <row r="663" spans="1:3" s="98" customFormat="1" ht="12">
      <c r="A663" s="362" t="s">
        <v>889</v>
      </c>
      <c r="B663" s="358" t="s">
        <v>835</v>
      </c>
      <c r="C663" s="369">
        <v>20.7</v>
      </c>
    </row>
    <row r="664" spans="1:3" s="98" customFormat="1" ht="12">
      <c r="A664" s="362" t="s">
        <v>889</v>
      </c>
      <c r="B664" s="358" t="s">
        <v>835</v>
      </c>
      <c r="C664" s="369">
        <v>20.7</v>
      </c>
    </row>
    <row r="665" spans="1:3" s="98" customFormat="1" ht="12">
      <c r="A665" s="362" t="s">
        <v>889</v>
      </c>
      <c r="B665" s="358" t="s">
        <v>836</v>
      </c>
      <c r="C665" s="369">
        <v>20.7</v>
      </c>
    </row>
    <row r="666" spans="1:3" s="98" customFormat="1" ht="12">
      <c r="A666" s="362" t="s">
        <v>889</v>
      </c>
      <c r="B666" s="358" t="s">
        <v>837</v>
      </c>
      <c r="C666" s="369">
        <v>23</v>
      </c>
    </row>
    <row r="667" spans="1:3" s="98" customFormat="1" ht="24">
      <c r="A667" s="362" t="s">
        <v>889</v>
      </c>
      <c r="B667" s="358" t="s">
        <v>877</v>
      </c>
      <c r="C667" s="368"/>
    </row>
    <row r="668" spans="1:3" s="98" customFormat="1" ht="12">
      <c r="A668" s="362" t="s">
        <v>889</v>
      </c>
      <c r="B668" s="358" t="s">
        <v>838</v>
      </c>
      <c r="C668" s="369">
        <v>13228.45</v>
      </c>
    </row>
    <row r="669" spans="1:3" s="98" customFormat="1" ht="12">
      <c r="A669" s="362" t="s">
        <v>889</v>
      </c>
      <c r="B669" s="358" t="s">
        <v>839</v>
      </c>
      <c r="C669" s="369">
        <v>16560</v>
      </c>
    </row>
    <row r="670" spans="1:3" s="98" customFormat="1" ht="12">
      <c r="A670" s="362" t="s">
        <v>889</v>
      </c>
      <c r="B670" s="358" t="s">
        <v>840</v>
      </c>
      <c r="C670" s="369">
        <v>2185</v>
      </c>
    </row>
    <row r="671" spans="1:3" s="98" customFormat="1" ht="24">
      <c r="A671" s="362" t="s">
        <v>889</v>
      </c>
      <c r="B671" s="358" t="s">
        <v>841</v>
      </c>
      <c r="C671" s="369">
        <v>1083.32</v>
      </c>
    </row>
    <row r="672" spans="1:3" s="98" customFormat="1" ht="24">
      <c r="A672" s="362" t="s">
        <v>889</v>
      </c>
      <c r="B672" s="358" t="s">
        <v>842</v>
      </c>
      <c r="C672" s="369">
        <v>695.79</v>
      </c>
    </row>
    <row r="673" spans="1:3" s="98" customFormat="1" ht="12">
      <c r="A673" s="362" t="s">
        <v>889</v>
      </c>
      <c r="B673" s="354" t="s">
        <v>843</v>
      </c>
      <c r="C673" s="371">
        <v>1302.5</v>
      </c>
    </row>
    <row r="674" spans="1:3" s="98" customFormat="1" ht="12">
      <c r="A674" s="362" t="s">
        <v>889</v>
      </c>
      <c r="B674" s="354" t="s">
        <v>844</v>
      </c>
      <c r="C674" s="369">
        <v>292.18</v>
      </c>
    </row>
    <row r="675" spans="1:3" s="98" customFormat="1" ht="12">
      <c r="A675" s="362" t="s">
        <v>889</v>
      </c>
      <c r="B675" s="354" t="s">
        <v>845</v>
      </c>
      <c r="C675" s="392">
        <v>428.93</v>
      </c>
    </row>
    <row r="676" spans="1:3" s="98" customFormat="1" ht="24">
      <c r="A676" s="362" t="s">
        <v>889</v>
      </c>
      <c r="B676" s="354" t="s">
        <v>846</v>
      </c>
      <c r="C676" s="369">
        <v>928.42</v>
      </c>
    </row>
    <row r="677" spans="1:3" s="98" customFormat="1" ht="12">
      <c r="A677" s="362" t="s">
        <v>889</v>
      </c>
      <c r="B677" s="354" t="s">
        <v>847</v>
      </c>
      <c r="C677" s="369">
        <v>4211.59</v>
      </c>
    </row>
    <row r="678" spans="1:3" s="98" customFormat="1" ht="12">
      <c r="A678" s="362" t="s">
        <v>889</v>
      </c>
      <c r="B678" s="354" t="s">
        <v>848</v>
      </c>
      <c r="C678" s="371">
        <v>3955.72</v>
      </c>
    </row>
    <row r="679" spans="1:3" s="98" customFormat="1" ht="12">
      <c r="A679" s="385"/>
      <c r="B679" s="381" t="s">
        <v>885</v>
      </c>
      <c r="C679" s="394"/>
    </row>
    <row r="680" spans="1:3" s="98" customFormat="1" ht="12">
      <c r="A680" s="360">
        <v>100000652</v>
      </c>
      <c r="B680" s="358" t="s">
        <v>849</v>
      </c>
      <c r="C680" s="369">
        <v>817.42</v>
      </c>
    </row>
    <row r="681" spans="1:3" s="98" customFormat="1" ht="12">
      <c r="A681" s="363">
        <v>100000460</v>
      </c>
      <c r="B681" s="358" t="s">
        <v>850</v>
      </c>
      <c r="C681" s="369">
        <v>4577</v>
      </c>
    </row>
    <row r="682" spans="1:3" s="98" customFormat="1" ht="12">
      <c r="A682" s="385"/>
      <c r="B682" s="381" t="s">
        <v>885</v>
      </c>
      <c r="C682" s="394"/>
    </row>
    <row r="683" spans="1:3" s="98" customFormat="1" ht="12">
      <c r="A683" s="362" t="s">
        <v>889</v>
      </c>
      <c r="B683" s="350" t="s">
        <v>851</v>
      </c>
      <c r="C683" s="371">
        <v>17000</v>
      </c>
    </row>
    <row r="684" spans="1:3" s="98" customFormat="1" ht="12">
      <c r="A684" s="385"/>
      <c r="B684" s="381" t="s">
        <v>885</v>
      </c>
      <c r="C684" s="394"/>
    </row>
    <row r="685" spans="1:3" s="98" customFormat="1" ht="12">
      <c r="A685" s="362" t="s">
        <v>889</v>
      </c>
      <c r="B685" s="354" t="s">
        <v>852</v>
      </c>
      <c r="C685" s="369">
        <v>28420</v>
      </c>
    </row>
    <row r="686" spans="1:3" s="98" customFormat="1" ht="12">
      <c r="A686" s="362" t="s">
        <v>889</v>
      </c>
      <c r="B686" s="354" t="s">
        <v>853</v>
      </c>
      <c r="C686" s="369">
        <v>7873.5</v>
      </c>
    </row>
    <row r="687" spans="1:3" s="98" customFormat="1" ht="12">
      <c r="A687" s="385"/>
      <c r="B687" s="381" t="s">
        <v>885</v>
      </c>
      <c r="C687" s="394"/>
    </row>
    <row r="688" spans="1:3" s="98" customFormat="1" ht="12">
      <c r="A688" s="362" t="s">
        <v>889</v>
      </c>
      <c r="B688" s="354" t="s">
        <v>854</v>
      </c>
      <c r="C688" s="369">
        <v>42920</v>
      </c>
    </row>
    <row r="689" spans="1:3" s="98" customFormat="1" ht="12">
      <c r="A689" s="362" t="s">
        <v>889</v>
      </c>
      <c r="B689" s="354" t="s">
        <v>855</v>
      </c>
      <c r="C689" s="369">
        <v>42340</v>
      </c>
    </row>
    <row r="690" spans="1:3" s="98" customFormat="1" ht="12">
      <c r="A690" s="362" t="s">
        <v>889</v>
      </c>
      <c r="B690" s="354" t="s">
        <v>856</v>
      </c>
      <c r="C690" s="369">
        <v>5692.43</v>
      </c>
    </row>
    <row r="691" spans="1:3" s="98" customFormat="1" ht="12">
      <c r="A691" s="385"/>
      <c r="B691" s="382" t="s">
        <v>886</v>
      </c>
      <c r="C691" s="394"/>
    </row>
    <row r="692" spans="1:3" s="98" customFormat="1" ht="24">
      <c r="A692" s="360">
        <v>12010202</v>
      </c>
      <c r="B692" s="354" t="s">
        <v>857</v>
      </c>
      <c r="C692" s="368"/>
    </row>
    <row r="693" spans="1:3" s="98" customFormat="1" ht="12">
      <c r="A693" s="360">
        <v>12010202</v>
      </c>
      <c r="B693" s="354" t="s">
        <v>858</v>
      </c>
      <c r="C693" s="369">
        <v>7890</v>
      </c>
    </row>
    <row r="694" spans="1:3" s="98" customFormat="1" ht="12">
      <c r="A694" s="360">
        <v>12010202</v>
      </c>
      <c r="B694" s="354" t="s">
        <v>859</v>
      </c>
      <c r="C694" s="369">
        <v>189</v>
      </c>
    </row>
    <row r="695" spans="1:3" s="98" customFormat="1" ht="12">
      <c r="A695" s="360">
        <v>12010202</v>
      </c>
      <c r="B695" s="354" t="s">
        <v>859</v>
      </c>
      <c r="C695" s="369">
        <v>189</v>
      </c>
    </row>
    <row r="696" spans="1:3" s="98" customFormat="1" ht="12">
      <c r="A696" s="360">
        <v>12010202</v>
      </c>
      <c r="B696" s="354" t="s">
        <v>859</v>
      </c>
      <c r="C696" s="369">
        <v>189</v>
      </c>
    </row>
    <row r="697" spans="1:3" s="98" customFormat="1" ht="12">
      <c r="A697" s="360">
        <v>12010202</v>
      </c>
      <c r="B697" s="354" t="s">
        <v>859</v>
      </c>
      <c r="C697" s="369">
        <v>189</v>
      </c>
    </row>
    <row r="698" spans="1:3" s="98" customFormat="1" ht="12">
      <c r="A698" s="360">
        <v>12010202</v>
      </c>
      <c r="B698" s="354" t="s">
        <v>859</v>
      </c>
      <c r="C698" s="369">
        <v>189</v>
      </c>
    </row>
    <row r="699" spans="1:3" s="98" customFormat="1" ht="12">
      <c r="A699" s="360">
        <v>12010202</v>
      </c>
      <c r="B699" s="354" t="s">
        <v>859</v>
      </c>
      <c r="C699" s="369">
        <v>189</v>
      </c>
    </row>
    <row r="700" spans="1:3" s="98" customFormat="1" ht="12">
      <c r="A700" s="360">
        <v>12010202</v>
      </c>
      <c r="B700" s="354" t="s">
        <v>859</v>
      </c>
      <c r="C700" s="369">
        <v>189</v>
      </c>
    </row>
    <row r="701" spans="1:3" s="98" customFormat="1" ht="12">
      <c r="A701" s="360">
        <v>12010202</v>
      </c>
      <c r="B701" s="354" t="s">
        <v>859</v>
      </c>
      <c r="C701" s="369">
        <v>189</v>
      </c>
    </row>
    <row r="702" spans="1:3" s="98" customFormat="1" ht="12">
      <c r="A702" s="360">
        <v>12010202</v>
      </c>
      <c r="B702" s="354" t="s">
        <v>859</v>
      </c>
      <c r="C702" s="369">
        <v>189</v>
      </c>
    </row>
    <row r="703" spans="1:3" s="98" customFormat="1" ht="12">
      <c r="A703" s="360">
        <v>12010202</v>
      </c>
      <c r="B703" s="354" t="s">
        <v>859</v>
      </c>
      <c r="C703" s="369">
        <v>189</v>
      </c>
    </row>
    <row r="704" spans="1:3" s="98" customFormat="1" ht="12">
      <c r="A704" s="360">
        <v>12010202</v>
      </c>
      <c r="B704" s="354" t="s">
        <v>859</v>
      </c>
      <c r="C704" s="369">
        <v>189</v>
      </c>
    </row>
    <row r="705" spans="1:3" s="98" customFormat="1" ht="12">
      <c r="A705" s="360">
        <v>12010202</v>
      </c>
      <c r="B705" s="354" t="s">
        <v>859</v>
      </c>
      <c r="C705" s="369">
        <v>189</v>
      </c>
    </row>
    <row r="706" spans="1:3" s="98" customFormat="1" ht="12">
      <c r="A706" s="360">
        <v>12010202</v>
      </c>
      <c r="B706" s="354" t="s">
        <v>860</v>
      </c>
      <c r="C706" s="369">
        <v>399</v>
      </c>
    </row>
    <row r="707" spans="1:3" s="98" customFormat="1" ht="12">
      <c r="A707" s="360">
        <v>12010202</v>
      </c>
      <c r="B707" s="354" t="s">
        <v>861</v>
      </c>
      <c r="C707" s="369">
        <v>8130</v>
      </c>
    </row>
    <row r="708" spans="1:3" s="98" customFormat="1" ht="12">
      <c r="A708" s="385"/>
      <c r="B708" s="382" t="s">
        <v>886</v>
      </c>
      <c r="C708" s="394"/>
    </row>
    <row r="709" spans="1:3" s="98" customFormat="1" ht="12">
      <c r="A709" s="362"/>
      <c r="B709" s="354" t="s">
        <v>862</v>
      </c>
      <c r="C709" s="369">
        <v>14544.16</v>
      </c>
    </row>
    <row r="710" spans="1:3" s="98" customFormat="1" ht="12">
      <c r="A710" s="385"/>
      <c r="B710" s="382" t="s">
        <v>887</v>
      </c>
      <c r="C710" s="394"/>
    </row>
    <row r="711" spans="1:3" s="98" customFormat="1" ht="12">
      <c r="A711" s="362" t="s">
        <v>889</v>
      </c>
      <c r="B711" s="358" t="s">
        <v>872</v>
      </c>
      <c r="C711" s="369">
        <v>4654.05</v>
      </c>
    </row>
    <row r="712" spans="1:3" s="98" customFormat="1" ht="12">
      <c r="A712" s="362" t="s">
        <v>889</v>
      </c>
      <c r="B712" s="358" t="s">
        <v>878</v>
      </c>
      <c r="C712" s="369">
        <v>16675</v>
      </c>
    </row>
    <row r="713" spans="1:3" s="98" customFormat="1" ht="12">
      <c r="A713" s="385"/>
      <c r="B713" s="383" t="s">
        <v>888</v>
      </c>
      <c r="C713" s="394"/>
    </row>
    <row r="714" spans="1:3" s="98" customFormat="1" ht="24">
      <c r="A714" s="362" t="s">
        <v>889</v>
      </c>
      <c r="B714" s="354" t="s">
        <v>867</v>
      </c>
      <c r="C714" s="369">
        <v>22928.7</v>
      </c>
    </row>
    <row r="715" spans="1:3" s="98" customFormat="1" ht="12">
      <c r="A715" s="362" t="s">
        <v>889</v>
      </c>
      <c r="B715" s="354" t="s">
        <v>868</v>
      </c>
      <c r="C715" s="369">
        <v>6810.3</v>
      </c>
    </row>
    <row r="716" spans="1:3" s="98" customFormat="1" ht="12">
      <c r="A716" s="362" t="s">
        <v>889</v>
      </c>
      <c r="B716" s="354" t="s">
        <v>868</v>
      </c>
      <c r="C716" s="369">
        <v>6810.3</v>
      </c>
    </row>
    <row r="717" spans="1:3" s="98" customFormat="1" ht="12">
      <c r="A717" s="362" t="s">
        <v>889</v>
      </c>
      <c r="B717" s="354" t="s">
        <v>869</v>
      </c>
      <c r="C717" s="369">
        <v>4654.05</v>
      </c>
    </row>
    <row r="718" spans="1:3" s="98" customFormat="1" ht="12">
      <c r="A718" s="362" t="s">
        <v>889</v>
      </c>
      <c r="B718" s="354" t="s">
        <v>869</v>
      </c>
      <c r="C718" s="369">
        <v>4654.05</v>
      </c>
    </row>
    <row r="719" spans="1:3" s="98" customFormat="1" ht="12">
      <c r="A719" s="385"/>
      <c r="B719" s="383" t="s">
        <v>888</v>
      </c>
      <c r="C719" s="394"/>
    </row>
    <row r="720" spans="1:3" s="98" customFormat="1" ht="12">
      <c r="A720" s="362" t="s">
        <v>889</v>
      </c>
      <c r="B720" s="354" t="s">
        <v>863</v>
      </c>
      <c r="C720" s="369"/>
    </row>
    <row r="721" spans="1:3" s="98" customFormat="1" ht="24">
      <c r="A721" s="362" t="s">
        <v>889</v>
      </c>
      <c r="B721" s="354" t="s">
        <v>864</v>
      </c>
      <c r="C721" s="369">
        <v>4542.5</v>
      </c>
    </row>
    <row r="722" spans="1:3" s="98" customFormat="1" ht="24">
      <c r="A722" s="362" t="s">
        <v>889</v>
      </c>
      <c r="B722" s="354" t="s">
        <v>864</v>
      </c>
      <c r="C722" s="369">
        <v>4542.5</v>
      </c>
    </row>
    <row r="723" spans="1:3" s="98" customFormat="1" ht="24">
      <c r="A723" s="362" t="s">
        <v>889</v>
      </c>
      <c r="B723" s="354" t="s">
        <v>864</v>
      </c>
      <c r="C723" s="369">
        <v>4542.5</v>
      </c>
    </row>
    <row r="724" spans="1:3" s="98" customFormat="1" ht="24">
      <c r="A724" s="362" t="s">
        <v>889</v>
      </c>
      <c r="B724" s="354" t="s">
        <v>864</v>
      </c>
      <c r="C724" s="369">
        <v>4542.5</v>
      </c>
    </row>
    <row r="725" spans="1:3" s="98" customFormat="1" ht="24">
      <c r="A725" s="362" t="s">
        <v>889</v>
      </c>
      <c r="B725" s="354" t="s">
        <v>864</v>
      </c>
      <c r="C725" s="369">
        <v>4542.5</v>
      </c>
    </row>
    <row r="726" spans="1:3" s="98" customFormat="1" ht="24">
      <c r="A726" s="362" t="s">
        <v>889</v>
      </c>
      <c r="B726" s="354" t="s">
        <v>864</v>
      </c>
      <c r="C726" s="369">
        <v>4542.5</v>
      </c>
    </row>
    <row r="727" spans="1:3" s="98" customFormat="1" ht="12">
      <c r="A727" s="362" t="s">
        <v>889</v>
      </c>
      <c r="B727" s="354" t="s">
        <v>865</v>
      </c>
      <c r="C727" s="369"/>
    </row>
    <row r="728" spans="1:3" s="98" customFormat="1" ht="24">
      <c r="A728" s="362" t="s">
        <v>889</v>
      </c>
      <c r="B728" s="354" t="s">
        <v>864</v>
      </c>
      <c r="C728" s="369">
        <v>4542.5</v>
      </c>
    </row>
    <row r="729" spans="1:3" s="98" customFormat="1" ht="24">
      <c r="A729" s="362" t="s">
        <v>889</v>
      </c>
      <c r="B729" s="354" t="s">
        <v>864</v>
      </c>
      <c r="C729" s="369">
        <v>4542.5</v>
      </c>
    </row>
    <row r="730" spans="1:3" s="98" customFormat="1" ht="24">
      <c r="A730" s="362" t="s">
        <v>889</v>
      </c>
      <c r="B730" s="354" t="s">
        <v>864</v>
      </c>
      <c r="C730" s="369">
        <v>4542.5</v>
      </c>
    </row>
    <row r="731" spans="1:3" s="98" customFormat="1" ht="24">
      <c r="A731" s="362" t="s">
        <v>889</v>
      </c>
      <c r="B731" s="354" t="s">
        <v>864</v>
      </c>
      <c r="C731" s="369">
        <v>4542.5</v>
      </c>
    </row>
    <row r="732" spans="1:3" s="98" customFormat="1" ht="12">
      <c r="A732" s="362" t="s">
        <v>889</v>
      </c>
      <c r="B732" s="354" t="s">
        <v>866</v>
      </c>
      <c r="C732" s="369"/>
    </row>
    <row r="733" spans="1:3" s="98" customFormat="1" ht="12">
      <c r="A733" s="385"/>
      <c r="B733" s="383" t="s">
        <v>888</v>
      </c>
      <c r="C733" s="394"/>
    </row>
    <row r="734" spans="1:3" s="98" customFormat="1" ht="12">
      <c r="A734" s="362" t="s">
        <v>889</v>
      </c>
      <c r="B734" s="354" t="s">
        <v>870</v>
      </c>
      <c r="C734" s="369">
        <v>11852</v>
      </c>
    </row>
    <row r="735" spans="1:3" s="98" customFormat="1" ht="24">
      <c r="A735" s="362" t="s">
        <v>889</v>
      </c>
      <c r="B735" s="354" t="s">
        <v>871</v>
      </c>
      <c r="C735" s="369">
        <v>6926.01</v>
      </c>
    </row>
    <row r="736" spans="1:3">
      <c r="A736" s="558" t="s">
        <v>994</v>
      </c>
    </row>
    <row r="737" spans="1:4" ht="16.5" customHeight="1">
      <c r="A737" s="851" t="s">
        <v>77</v>
      </c>
      <c r="B737" s="851"/>
      <c r="C737" s="851"/>
    </row>
    <row r="738" spans="1:4" ht="6.75" customHeight="1">
      <c r="A738" s="403"/>
      <c r="B738" s="403"/>
      <c r="C738" s="403"/>
    </row>
    <row r="739" spans="1:4" hidden="1">
      <c r="A739" s="275" t="s">
        <v>903</v>
      </c>
      <c r="B739" s="400"/>
    </row>
    <row r="740" spans="1:4" ht="12" hidden="1">
      <c r="A740" s="409" t="s">
        <v>904</v>
      </c>
      <c r="B740" s="88"/>
      <c r="C740" s="406"/>
    </row>
    <row r="741" spans="1:4" ht="4.5" customHeight="1">
      <c r="A741" s="406"/>
      <c r="B741" s="88"/>
      <c r="C741" s="406"/>
    </row>
    <row r="742" spans="1:4" ht="14.25" customHeight="1">
      <c r="A742" s="88"/>
      <c r="B742" s="88"/>
      <c r="C742" s="88"/>
    </row>
    <row r="743" spans="1:4" s="102" customFormat="1" ht="15" customHeight="1">
      <c r="A743" s="935" t="s">
        <v>483</v>
      </c>
      <c r="B743" s="935"/>
      <c r="C743" s="935"/>
      <c r="D743" s="935"/>
    </row>
    <row r="744" spans="1:4" s="102" customFormat="1" ht="15" customHeight="1">
      <c r="B744" s="102" t="s">
        <v>1355</v>
      </c>
      <c r="D744" s="399"/>
    </row>
    <row r="745" spans="1:4" ht="12">
      <c r="B745" s="88"/>
      <c r="C745" s="246"/>
    </row>
    <row r="746" spans="1:4" ht="12">
      <c r="B746" s="88"/>
      <c r="C746" s="246"/>
    </row>
    <row r="747" spans="1:4" ht="12">
      <c r="B747" s="88"/>
      <c r="C747" s="246"/>
    </row>
    <row r="748" spans="1:4" ht="12">
      <c r="B748" s="88"/>
      <c r="C748" s="246"/>
    </row>
    <row r="749" spans="1:4" ht="12">
      <c r="A749" s="275" t="s">
        <v>1356</v>
      </c>
      <c r="B749" s="88"/>
      <c r="C749" s="246"/>
    </row>
    <row r="750" spans="1:4" ht="12">
      <c r="A750" s="409" t="s">
        <v>1357</v>
      </c>
      <c r="B750" s="88"/>
      <c r="C750" s="406"/>
    </row>
    <row r="752" spans="1:4" ht="12">
      <c r="A752" s="88"/>
      <c r="B752" s="88"/>
      <c r="C752" s="88"/>
    </row>
    <row r="753" spans="1:3" ht="12">
      <c r="A753" s="88"/>
      <c r="B753" s="88"/>
      <c r="C753" s="88"/>
    </row>
    <row r="754" spans="1:3" ht="12">
      <c r="A754" s="88"/>
      <c r="B754" s="88"/>
      <c r="C754" s="88"/>
    </row>
    <row r="755" spans="1:3" ht="12">
      <c r="A755" s="942" t="s">
        <v>1358</v>
      </c>
      <c r="B755" s="942"/>
      <c r="C755" s="942"/>
    </row>
    <row r="756" spans="1:3" ht="12">
      <c r="A756" s="943" t="s">
        <v>1359</v>
      </c>
      <c r="B756" s="943"/>
      <c r="C756" s="943"/>
    </row>
    <row r="757" spans="1:3">
      <c r="B757" s="365"/>
    </row>
  </sheetData>
  <mergeCells count="10">
    <mergeCell ref="A743:D743"/>
    <mergeCell ref="A1:C1"/>
    <mergeCell ref="A2:C2"/>
    <mergeCell ref="A755:C755"/>
    <mergeCell ref="A756:C756"/>
    <mergeCell ref="A737:C737"/>
    <mergeCell ref="B4:B6"/>
    <mergeCell ref="A3:C3"/>
    <mergeCell ref="C4:C5"/>
    <mergeCell ref="A4:A5"/>
  </mergeCells>
  <pageMargins left="0.11811023622047245" right="0.11811023622047245" top="0.74803149606299213" bottom="0.94488188976377963" header="0.31496062992125984" footer="0.31496062992125984"/>
  <pageSetup scale="80" fitToHeight="0"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604"/>
  <sheetViews>
    <sheetView topLeftCell="A7" workbookViewId="0">
      <selection activeCell="A31" sqref="A31:XFD32"/>
    </sheetView>
  </sheetViews>
  <sheetFormatPr baseColWidth="10" defaultRowHeight="12"/>
  <cols>
    <col min="1" max="1" width="4.85546875" style="97" customWidth="1"/>
    <col min="2" max="2" width="18.140625" style="97" customWidth="1"/>
    <col min="3" max="3" width="54.140625" style="97" customWidth="1"/>
    <col min="4" max="4" width="21" style="97" customWidth="1"/>
    <col min="5" max="5" width="4.42578125" style="97" customWidth="1"/>
    <col min="6" max="255" width="11.42578125" style="97"/>
    <col min="256" max="256" width="4.85546875" style="97" customWidth="1"/>
    <col min="257" max="257" width="30.85546875" style="97" customWidth="1"/>
    <col min="258" max="258" width="84.42578125" style="97" customWidth="1"/>
    <col min="259" max="259" width="42.7109375" style="97" customWidth="1"/>
    <col min="260" max="260" width="4.85546875" style="97" customWidth="1"/>
    <col min="261" max="511" width="11.42578125" style="97"/>
    <col min="512" max="512" width="4.85546875" style="97" customWidth="1"/>
    <col min="513" max="513" width="30.85546875" style="97" customWidth="1"/>
    <col min="514" max="514" width="84.42578125" style="97" customWidth="1"/>
    <col min="515" max="515" width="42.7109375" style="97" customWidth="1"/>
    <col min="516" max="516" width="4.85546875" style="97" customWidth="1"/>
    <col min="517" max="767" width="11.42578125" style="97"/>
    <col min="768" max="768" width="4.85546875" style="97" customWidth="1"/>
    <col min="769" max="769" width="30.85546875" style="97" customWidth="1"/>
    <col min="770" max="770" width="84.42578125" style="97" customWidth="1"/>
    <col min="771" max="771" width="42.7109375" style="97" customWidth="1"/>
    <col min="772" max="772" width="4.85546875" style="97" customWidth="1"/>
    <col min="773" max="1023" width="11.42578125" style="97"/>
    <col min="1024" max="1024" width="4.85546875" style="97" customWidth="1"/>
    <col min="1025" max="1025" width="30.85546875" style="97" customWidth="1"/>
    <col min="1026" max="1026" width="84.42578125" style="97" customWidth="1"/>
    <col min="1027" max="1027" width="42.7109375" style="97" customWidth="1"/>
    <col min="1028" max="1028" width="4.85546875" style="97" customWidth="1"/>
    <col min="1029" max="1279" width="11.42578125" style="97"/>
    <col min="1280" max="1280" width="4.85546875" style="97" customWidth="1"/>
    <col min="1281" max="1281" width="30.85546875" style="97" customWidth="1"/>
    <col min="1282" max="1282" width="84.42578125" style="97" customWidth="1"/>
    <col min="1283" max="1283" width="42.7109375" style="97" customWidth="1"/>
    <col min="1284" max="1284" width="4.85546875" style="97" customWidth="1"/>
    <col min="1285" max="1535" width="11.42578125" style="97"/>
    <col min="1536" max="1536" width="4.85546875" style="97" customWidth="1"/>
    <col min="1537" max="1537" width="30.85546875" style="97" customWidth="1"/>
    <col min="1538" max="1538" width="84.42578125" style="97" customWidth="1"/>
    <col min="1539" max="1539" width="42.7109375" style="97" customWidth="1"/>
    <col min="1540" max="1540" width="4.85546875" style="97" customWidth="1"/>
    <col min="1541" max="1791" width="11.42578125" style="97"/>
    <col min="1792" max="1792" width="4.85546875" style="97" customWidth="1"/>
    <col min="1793" max="1793" width="30.85546875" style="97" customWidth="1"/>
    <col min="1794" max="1794" width="84.42578125" style="97" customWidth="1"/>
    <col min="1795" max="1795" width="42.7109375" style="97" customWidth="1"/>
    <col min="1796" max="1796" width="4.85546875" style="97" customWidth="1"/>
    <col min="1797" max="2047" width="11.42578125" style="97"/>
    <col min="2048" max="2048" width="4.85546875" style="97" customWidth="1"/>
    <col min="2049" max="2049" width="30.85546875" style="97" customWidth="1"/>
    <col min="2050" max="2050" width="84.42578125" style="97" customWidth="1"/>
    <col min="2051" max="2051" width="42.7109375" style="97" customWidth="1"/>
    <col min="2052" max="2052" width="4.85546875" style="97" customWidth="1"/>
    <col min="2053" max="2303" width="11.42578125" style="97"/>
    <col min="2304" max="2304" width="4.85546875" style="97" customWidth="1"/>
    <col min="2305" max="2305" width="30.85546875" style="97" customWidth="1"/>
    <col min="2306" max="2306" width="84.42578125" style="97" customWidth="1"/>
    <col min="2307" max="2307" width="42.7109375" style="97" customWidth="1"/>
    <col min="2308" max="2308" width="4.85546875" style="97" customWidth="1"/>
    <col min="2309" max="2559" width="11.42578125" style="97"/>
    <col min="2560" max="2560" width="4.85546875" style="97" customWidth="1"/>
    <col min="2561" max="2561" width="30.85546875" style="97" customWidth="1"/>
    <col min="2562" max="2562" width="84.42578125" style="97" customWidth="1"/>
    <col min="2563" max="2563" width="42.7109375" style="97" customWidth="1"/>
    <col min="2564" max="2564" width="4.85546875" style="97" customWidth="1"/>
    <col min="2565" max="2815" width="11.42578125" style="97"/>
    <col min="2816" max="2816" width="4.85546875" style="97" customWidth="1"/>
    <col min="2817" max="2817" width="30.85546875" style="97" customWidth="1"/>
    <col min="2818" max="2818" width="84.42578125" style="97" customWidth="1"/>
    <col min="2819" max="2819" width="42.7109375" style="97" customWidth="1"/>
    <col min="2820" max="2820" width="4.85546875" style="97" customWidth="1"/>
    <col min="2821" max="3071" width="11.42578125" style="97"/>
    <col min="3072" max="3072" width="4.85546875" style="97" customWidth="1"/>
    <col min="3073" max="3073" width="30.85546875" style="97" customWidth="1"/>
    <col min="3074" max="3074" width="84.42578125" style="97" customWidth="1"/>
    <col min="3075" max="3075" width="42.7109375" style="97" customWidth="1"/>
    <col min="3076" max="3076" width="4.85546875" style="97" customWidth="1"/>
    <col min="3077" max="3327" width="11.42578125" style="97"/>
    <col min="3328" max="3328" width="4.85546875" style="97" customWidth="1"/>
    <col min="3329" max="3329" width="30.85546875" style="97" customWidth="1"/>
    <col min="3330" max="3330" width="84.42578125" style="97" customWidth="1"/>
    <col min="3331" max="3331" width="42.7109375" style="97" customWidth="1"/>
    <col min="3332" max="3332" width="4.85546875" style="97" customWidth="1"/>
    <col min="3333" max="3583" width="11.42578125" style="97"/>
    <col min="3584" max="3584" width="4.85546875" style="97" customWidth="1"/>
    <col min="3585" max="3585" width="30.85546875" style="97" customWidth="1"/>
    <col min="3586" max="3586" width="84.42578125" style="97" customWidth="1"/>
    <col min="3587" max="3587" width="42.7109375" style="97" customWidth="1"/>
    <col min="3588" max="3588" width="4.85546875" style="97" customWidth="1"/>
    <col min="3589" max="3839" width="11.42578125" style="97"/>
    <col min="3840" max="3840" width="4.85546875" style="97" customWidth="1"/>
    <col min="3841" max="3841" width="30.85546875" style="97" customWidth="1"/>
    <col min="3842" max="3842" width="84.42578125" style="97" customWidth="1"/>
    <col min="3843" max="3843" width="42.7109375" style="97" customWidth="1"/>
    <col min="3844" max="3844" width="4.85546875" style="97" customWidth="1"/>
    <col min="3845" max="4095" width="11.42578125" style="97"/>
    <col min="4096" max="4096" width="4.85546875" style="97" customWidth="1"/>
    <col min="4097" max="4097" width="30.85546875" style="97" customWidth="1"/>
    <col min="4098" max="4098" width="84.42578125" style="97" customWidth="1"/>
    <col min="4099" max="4099" width="42.7109375" style="97" customWidth="1"/>
    <col min="4100" max="4100" width="4.85546875" style="97" customWidth="1"/>
    <col min="4101" max="4351" width="11.42578125" style="97"/>
    <col min="4352" max="4352" width="4.85546875" style="97" customWidth="1"/>
    <col min="4353" max="4353" width="30.85546875" style="97" customWidth="1"/>
    <col min="4354" max="4354" width="84.42578125" style="97" customWidth="1"/>
    <col min="4355" max="4355" width="42.7109375" style="97" customWidth="1"/>
    <col min="4356" max="4356" width="4.85546875" style="97" customWidth="1"/>
    <col min="4357" max="4607" width="11.42578125" style="97"/>
    <col min="4608" max="4608" width="4.85546875" style="97" customWidth="1"/>
    <col min="4609" max="4609" width="30.85546875" style="97" customWidth="1"/>
    <col min="4610" max="4610" width="84.42578125" style="97" customWidth="1"/>
    <col min="4611" max="4611" width="42.7109375" style="97" customWidth="1"/>
    <col min="4612" max="4612" width="4.85546875" style="97" customWidth="1"/>
    <col min="4613" max="4863" width="11.42578125" style="97"/>
    <col min="4864" max="4864" width="4.85546875" style="97" customWidth="1"/>
    <col min="4865" max="4865" width="30.85546875" style="97" customWidth="1"/>
    <col min="4866" max="4866" width="84.42578125" style="97" customWidth="1"/>
    <col min="4867" max="4867" width="42.7109375" style="97" customWidth="1"/>
    <col min="4868" max="4868" width="4.85546875" style="97" customWidth="1"/>
    <col min="4869" max="5119" width="11.42578125" style="97"/>
    <col min="5120" max="5120" width="4.85546875" style="97" customWidth="1"/>
    <col min="5121" max="5121" width="30.85546875" style="97" customWidth="1"/>
    <col min="5122" max="5122" width="84.42578125" style="97" customWidth="1"/>
    <col min="5123" max="5123" width="42.7109375" style="97" customWidth="1"/>
    <col min="5124" max="5124" width="4.85546875" style="97" customWidth="1"/>
    <col min="5125" max="5375" width="11.42578125" style="97"/>
    <col min="5376" max="5376" width="4.85546875" style="97" customWidth="1"/>
    <col min="5377" max="5377" width="30.85546875" style="97" customWidth="1"/>
    <col min="5378" max="5378" width="84.42578125" style="97" customWidth="1"/>
    <col min="5379" max="5379" width="42.7109375" style="97" customWidth="1"/>
    <col min="5380" max="5380" width="4.85546875" style="97" customWidth="1"/>
    <col min="5381" max="5631" width="11.42578125" style="97"/>
    <col min="5632" max="5632" width="4.85546875" style="97" customWidth="1"/>
    <col min="5633" max="5633" width="30.85546875" style="97" customWidth="1"/>
    <col min="5634" max="5634" width="84.42578125" style="97" customWidth="1"/>
    <col min="5635" max="5635" width="42.7109375" style="97" customWidth="1"/>
    <col min="5636" max="5636" width="4.85546875" style="97" customWidth="1"/>
    <col min="5637" max="5887" width="11.42578125" style="97"/>
    <col min="5888" max="5888" width="4.85546875" style="97" customWidth="1"/>
    <col min="5889" max="5889" width="30.85546875" style="97" customWidth="1"/>
    <col min="5890" max="5890" width="84.42578125" style="97" customWidth="1"/>
    <col min="5891" max="5891" width="42.7109375" style="97" customWidth="1"/>
    <col min="5892" max="5892" width="4.85546875" style="97" customWidth="1"/>
    <col min="5893" max="6143" width="11.42578125" style="97"/>
    <col min="6144" max="6144" width="4.85546875" style="97" customWidth="1"/>
    <col min="6145" max="6145" width="30.85546875" style="97" customWidth="1"/>
    <col min="6146" max="6146" width="84.42578125" style="97" customWidth="1"/>
    <col min="6147" max="6147" width="42.7109375" style="97" customWidth="1"/>
    <col min="6148" max="6148" width="4.85546875" style="97" customWidth="1"/>
    <col min="6149" max="6399" width="11.42578125" style="97"/>
    <col min="6400" max="6400" width="4.85546875" style="97" customWidth="1"/>
    <col min="6401" max="6401" width="30.85546875" style="97" customWidth="1"/>
    <col min="6402" max="6402" width="84.42578125" style="97" customWidth="1"/>
    <col min="6403" max="6403" width="42.7109375" style="97" customWidth="1"/>
    <col min="6404" max="6404" width="4.85546875" style="97" customWidth="1"/>
    <col min="6405" max="6655" width="11.42578125" style="97"/>
    <col min="6656" max="6656" width="4.85546875" style="97" customWidth="1"/>
    <col min="6657" max="6657" width="30.85546875" style="97" customWidth="1"/>
    <col min="6658" max="6658" width="84.42578125" style="97" customWidth="1"/>
    <col min="6659" max="6659" width="42.7109375" style="97" customWidth="1"/>
    <col min="6660" max="6660" width="4.85546875" style="97" customWidth="1"/>
    <col min="6661" max="6911" width="11.42578125" style="97"/>
    <col min="6912" max="6912" width="4.85546875" style="97" customWidth="1"/>
    <col min="6913" max="6913" width="30.85546875" style="97" customWidth="1"/>
    <col min="6914" max="6914" width="84.42578125" style="97" customWidth="1"/>
    <col min="6915" max="6915" width="42.7109375" style="97" customWidth="1"/>
    <col min="6916" max="6916" width="4.85546875" style="97" customWidth="1"/>
    <col min="6917" max="7167" width="11.42578125" style="97"/>
    <col min="7168" max="7168" width="4.85546875" style="97" customWidth="1"/>
    <col min="7169" max="7169" width="30.85546875" style="97" customWidth="1"/>
    <col min="7170" max="7170" width="84.42578125" style="97" customWidth="1"/>
    <col min="7171" max="7171" width="42.7109375" style="97" customWidth="1"/>
    <col min="7172" max="7172" width="4.85546875" style="97" customWidth="1"/>
    <col min="7173" max="7423" width="11.42578125" style="97"/>
    <col min="7424" max="7424" width="4.85546875" style="97" customWidth="1"/>
    <col min="7425" max="7425" width="30.85546875" style="97" customWidth="1"/>
    <col min="7426" max="7426" width="84.42578125" style="97" customWidth="1"/>
    <col min="7427" max="7427" width="42.7109375" style="97" customWidth="1"/>
    <col min="7428" max="7428" width="4.85546875" style="97" customWidth="1"/>
    <col min="7429" max="7679" width="11.42578125" style="97"/>
    <col min="7680" max="7680" width="4.85546875" style="97" customWidth="1"/>
    <col min="7681" max="7681" width="30.85546875" style="97" customWidth="1"/>
    <col min="7682" max="7682" width="84.42578125" style="97" customWidth="1"/>
    <col min="7683" max="7683" width="42.7109375" style="97" customWidth="1"/>
    <col min="7684" max="7684" width="4.85546875" style="97" customWidth="1"/>
    <col min="7685" max="7935" width="11.42578125" style="97"/>
    <col min="7936" max="7936" width="4.85546875" style="97" customWidth="1"/>
    <col min="7937" max="7937" width="30.85546875" style="97" customWidth="1"/>
    <col min="7938" max="7938" width="84.42578125" style="97" customWidth="1"/>
    <col min="7939" max="7939" width="42.7109375" style="97" customWidth="1"/>
    <col min="7940" max="7940" width="4.85546875" style="97" customWidth="1"/>
    <col min="7941" max="8191" width="11.42578125" style="97"/>
    <col min="8192" max="8192" width="4.85546875" style="97" customWidth="1"/>
    <col min="8193" max="8193" width="30.85546875" style="97" customWidth="1"/>
    <col min="8194" max="8194" width="84.42578125" style="97" customWidth="1"/>
    <col min="8195" max="8195" width="42.7109375" style="97" customWidth="1"/>
    <col min="8196" max="8196" width="4.85546875" style="97" customWidth="1"/>
    <col min="8197" max="8447" width="11.42578125" style="97"/>
    <col min="8448" max="8448" width="4.85546875" style="97" customWidth="1"/>
    <col min="8449" max="8449" width="30.85546875" style="97" customWidth="1"/>
    <col min="8450" max="8450" width="84.42578125" style="97" customWidth="1"/>
    <col min="8451" max="8451" width="42.7109375" style="97" customWidth="1"/>
    <col min="8452" max="8452" width="4.85546875" style="97" customWidth="1"/>
    <col min="8453" max="8703" width="11.42578125" style="97"/>
    <col min="8704" max="8704" width="4.85546875" style="97" customWidth="1"/>
    <col min="8705" max="8705" width="30.85546875" style="97" customWidth="1"/>
    <col min="8706" max="8706" width="84.42578125" style="97" customWidth="1"/>
    <col min="8707" max="8707" width="42.7109375" style="97" customWidth="1"/>
    <col min="8708" max="8708" width="4.85546875" style="97" customWidth="1"/>
    <col min="8709" max="8959" width="11.42578125" style="97"/>
    <col min="8960" max="8960" width="4.85546875" style="97" customWidth="1"/>
    <col min="8961" max="8961" width="30.85546875" style="97" customWidth="1"/>
    <col min="8962" max="8962" width="84.42578125" style="97" customWidth="1"/>
    <col min="8963" max="8963" width="42.7109375" style="97" customWidth="1"/>
    <col min="8964" max="8964" width="4.85546875" style="97" customWidth="1"/>
    <col min="8965" max="9215" width="11.42578125" style="97"/>
    <col min="9216" max="9216" width="4.85546875" style="97" customWidth="1"/>
    <col min="9217" max="9217" width="30.85546875" style="97" customWidth="1"/>
    <col min="9218" max="9218" width="84.42578125" style="97" customWidth="1"/>
    <col min="9219" max="9219" width="42.7109375" style="97" customWidth="1"/>
    <col min="9220" max="9220" width="4.85546875" style="97" customWidth="1"/>
    <col min="9221" max="9471" width="11.42578125" style="97"/>
    <col min="9472" max="9472" width="4.85546875" style="97" customWidth="1"/>
    <col min="9473" max="9473" width="30.85546875" style="97" customWidth="1"/>
    <col min="9474" max="9474" width="84.42578125" style="97" customWidth="1"/>
    <col min="9475" max="9475" width="42.7109375" style="97" customWidth="1"/>
    <col min="9476" max="9476" width="4.85546875" style="97" customWidth="1"/>
    <col min="9477" max="9727" width="11.42578125" style="97"/>
    <col min="9728" max="9728" width="4.85546875" style="97" customWidth="1"/>
    <col min="9729" max="9729" width="30.85546875" style="97" customWidth="1"/>
    <col min="9730" max="9730" width="84.42578125" style="97" customWidth="1"/>
    <col min="9731" max="9731" width="42.7109375" style="97" customWidth="1"/>
    <col min="9732" max="9732" width="4.85546875" style="97" customWidth="1"/>
    <col min="9733" max="9983" width="11.42578125" style="97"/>
    <col min="9984" max="9984" width="4.85546875" style="97" customWidth="1"/>
    <col min="9985" max="9985" width="30.85546875" style="97" customWidth="1"/>
    <col min="9986" max="9986" width="84.42578125" style="97" customWidth="1"/>
    <col min="9987" max="9987" width="42.7109375" style="97" customWidth="1"/>
    <col min="9988" max="9988" width="4.85546875" style="97" customWidth="1"/>
    <col min="9989" max="10239" width="11.42578125" style="97"/>
    <col min="10240" max="10240" width="4.85546875" style="97" customWidth="1"/>
    <col min="10241" max="10241" width="30.85546875" style="97" customWidth="1"/>
    <col min="10242" max="10242" width="84.42578125" style="97" customWidth="1"/>
    <col min="10243" max="10243" width="42.7109375" style="97" customWidth="1"/>
    <col min="10244" max="10244" width="4.85546875" style="97" customWidth="1"/>
    <col min="10245" max="10495" width="11.42578125" style="97"/>
    <col min="10496" max="10496" width="4.85546875" style="97" customWidth="1"/>
    <col min="10497" max="10497" width="30.85546875" style="97" customWidth="1"/>
    <col min="10498" max="10498" width="84.42578125" style="97" customWidth="1"/>
    <col min="10499" max="10499" width="42.7109375" style="97" customWidth="1"/>
    <col min="10500" max="10500" width="4.85546875" style="97" customWidth="1"/>
    <col min="10501" max="10751" width="11.42578125" style="97"/>
    <col min="10752" max="10752" width="4.85546875" style="97" customWidth="1"/>
    <col min="10753" max="10753" width="30.85546875" style="97" customWidth="1"/>
    <col min="10754" max="10754" width="84.42578125" style="97" customWidth="1"/>
    <col min="10755" max="10755" width="42.7109375" style="97" customWidth="1"/>
    <col min="10756" max="10756" width="4.85546875" style="97" customWidth="1"/>
    <col min="10757" max="11007" width="11.42578125" style="97"/>
    <col min="11008" max="11008" width="4.85546875" style="97" customWidth="1"/>
    <col min="11009" max="11009" width="30.85546875" style="97" customWidth="1"/>
    <col min="11010" max="11010" width="84.42578125" style="97" customWidth="1"/>
    <col min="11011" max="11011" width="42.7109375" style="97" customWidth="1"/>
    <col min="11012" max="11012" width="4.85546875" style="97" customWidth="1"/>
    <col min="11013" max="11263" width="11.42578125" style="97"/>
    <col min="11264" max="11264" width="4.85546875" style="97" customWidth="1"/>
    <col min="11265" max="11265" width="30.85546875" style="97" customWidth="1"/>
    <col min="11266" max="11266" width="84.42578125" style="97" customWidth="1"/>
    <col min="11267" max="11267" width="42.7109375" style="97" customWidth="1"/>
    <col min="11268" max="11268" width="4.85546875" style="97" customWidth="1"/>
    <col min="11269" max="11519" width="11.42578125" style="97"/>
    <col min="11520" max="11520" width="4.85546875" style="97" customWidth="1"/>
    <col min="11521" max="11521" width="30.85546875" style="97" customWidth="1"/>
    <col min="11522" max="11522" width="84.42578125" style="97" customWidth="1"/>
    <col min="11523" max="11523" width="42.7109375" style="97" customWidth="1"/>
    <col min="11524" max="11524" width="4.85546875" style="97" customWidth="1"/>
    <col min="11525" max="11775" width="11.42578125" style="97"/>
    <col min="11776" max="11776" width="4.85546875" style="97" customWidth="1"/>
    <col min="11777" max="11777" width="30.85546875" style="97" customWidth="1"/>
    <col min="11778" max="11778" width="84.42578125" style="97" customWidth="1"/>
    <col min="11779" max="11779" width="42.7109375" style="97" customWidth="1"/>
    <col min="11780" max="11780" width="4.85546875" style="97" customWidth="1"/>
    <col min="11781" max="12031" width="11.42578125" style="97"/>
    <col min="12032" max="12032" width="4.85546875" style="97" customWidth="1"/>
    <col min="12033" max="12033" width="30.85546875" style="97" customWidth="1"/>
    <col min="12034" max="12034" width="84.42578125" style="97" customWidth="1"/>
    <col min="12035" max="12035" width="42.7109375" style="97" customWidth="1"/>
    <col min="12036" max="12036" width="4.85546875" style="97" customWidth="1"/>
    <col min="12037" max="12287" width="11.42578125" style="97"/>
    <col min="12288" max="12288" width="4.85546875" style="97" customWidth="1"/>
    <col min="12289" max="12289" width="30.85546875" style="97" customWidth="1"/>
    <col min="12290" max="12290" width="84.42578125" style="97" customWidth="1"/>
    <col min="12291" max="12291" width="42.7109375" style="97" customWidth="1"/>
    <col min="12292" max="12292" width="4.85546875" style="97" customWidth="1"/>
    <col min="12293" max="12543" width="11.42578125" style="97"/>
    <col min="12544" max="12544" width="4.85546875" style="97" customWidth="1"/>
    <col min="12545" max="12545" width="30.85546875" style="97" customWidth="1"/>
    <col min="12546" max="12546" width="84.42578125" style="97" customWidth="1"/>
    <col min="12547" max="12547" width="42.7109375" style="97" customWidth="1"/>
    <col min="12548" max="12548" width="4.85546875" style="97" customWidth="1"/>
    <col min="12549" max="12799" width="11.42578125" style="97"/>
    <col min="12800" max="12800" width="4.85546875" style="97" customWidth="1"/>
    <col min="12801" max="12801" width="30.85546875" style="97" customWidth="1"/>
    <col min="12802" max="12802" width="84.42578125" style="97" customWidth="1"/>
    <col min="12803" max="12803" width="42.7109375" style="97" customWidth="1"/>
    <col min="12804" max="12804" width="4.85546875" style="97" customWidth="1"/>
    <col min="12805" max="13055" width="11.42578125" style="97"/>
    <col min="13056" max="13056" width="4.85546875" style="97" customWidth="1"/>
    <col min="13057" max="13057" width="30.85546875" style="97" customWidth="1"/>
    <col min="13058" max="13058" width="84.42578125" style="97" customWidth="1"/>
    <col min="13059" max="13059" width="42.7109375" style="97" customWidth="1"/>
    <col min="13060" max="13060" width="4.85546875" style="97" customWidth="1"/>
    <col min="13061" max="13311" width="11.42578125" style="97"/>
    <col min="13312" max="13312" width="4.85546875" style="97" customWidth="1"/>
    <col min="13313" max="13313" width="30.85546875" style="97" customWidth="1"/>
    <col min="13314" max="13314" width="84.42578125" style="97" customWidth="1"/>
    <col min="13315" max="13315" width="42.7109375" style="97" customWidth="1"/>
    <col min="13316" max="13316" width="4.85546875" style="97" customWidth="1"/>
    <col min="13317" max="13567" width="11.42578125" style="97"/>
    <col min="13568" max="13568" width="4.85546875" style="97" customWidth="1"/>
    <col min="13569" max="13569" width="30.85546875" style="97" customWidth="1"/>
    <col min="13570" max="13570" width="84.42578125" style="97" customWidth="1"/>
    <col min="13571" max="13571" width="42.7109375" style="97" customWidth="1"/>
    <col min="13572" max="13572" width="4.85546875" style="97" customWidth="1"/>
    <col min="13573" max="13823" width="11.42578125" style="97"/>
    <col min="13824" max="13824" width="4.85546875" style="97" customWidth="1"/>
    <col min="13825" max="13825" width="30.85546875" style="97" customWidth="1"/>
    <col min="13826" max="13826" width="84.42578125" style="97" customWidth="1"/>
    <col min="13827" max="13827" width="42.7109375" style="97" customWidth="1"/>
    <col min="13828" max="13828" width="4.85546875" style="97" customWidth="1"/>
    <col min="13829" max="14079" width="11.42578125" style="97"/>
    <col min="14080" max="14080" width="4.85546875" style="97" customWidth="1"/>
    <col min="14081" max="14081" width="30.85546875" style="97" customWidth="1"/>
    <col min="14082" max="14082" width="84.42578125" style="97" customWidth="1"/>
    <col min="14083" max="14083" width="42.7109375" style="97" customWidth="1"/>
    <col min="14084" max="14084" width="4.85546875" style="97" customWidth="1"/>
    <col min="14085" max="14335" width="11.42578125" style="97"/>
    <col min="14336" max="14336" width="4.85546875" style="97" customWidth="1"/>
    <col min="14337" max="14337" width="30.85546875" style="97" customWidth="1"/>
    <col min="14338" max="14338" width="84.42578125" style="97" customWidth="1"/>
    <col min="14339" max="14339" width="42.7109375" style="97" customWidth="1"/>
    <col min="14340" max="14340" width="4.85546875" style="97" customWidth="1"/>
    <col min="14341" max="14591" width="11.42578125" style="97"/>
    <col min="14592" max="14592" width="4.85546875" style="97" customWidth="1"/>
    <col min="14593" max="14593" width="30.85546875" style="97" customWidth="1"/>
    <col min="14594" max="14594" width="84.42578125" style="97" customWidth="1"/>
    <col min="14595" max="14595" width="42.7109375" style="97" customWidth="1"/>
    <col min="14596" max="14596" width="4.85546875" style="97" customWidth="1"/>
    <col min="14597" max="14847" width="11.42578125" style="97"/>
    <col min="14848" max="14848" width="4.85546875" style="97" customWidth="1"/>
    <col min="14849" max="14849" width="30.85546875" style="97" customWidth="1"/>
    <col min="14850" max="14850" width="84.42578125" style="97" customWidth="1"/>
    <col min="14851" max="14851" width="42.7109375" style="97" customWidth="1"/>
    <col min="14852" max="14852" width="4.85546875" style="97" customWidth="1"/>
    <col min="14853" max="15103" width="11.42578125" style="97"/>
    <col min="15104" max="15104" width="4.85546875" style="97" customWidth="1"/>
    <col min="15105" max="15105" width="30.85546875" style="97" customWidth="1"/>
    <col min="15106" max="15106" width="84.42578125" style="97" customWidth="1"/>
    <col min="15107" max="15107" width="42.7109375" style="97" customWidth="1"/>
    <col min="15108" max="15108" width="4.85546875" style="97" customWidth="1"/>
    <col min="15109" max="15359" width="11.42578125" style="97"/>
    <col min="15360" max="15360" width="4.85546875" style="97" customWidth="1"/>
    <col min="15361" max="15361" width="30.85546875" style="97" customWidth="1"/>
    <col min="15362" max="15362" width="84.42578125" style="97" customWidth="1"/>
    <col min="15363" max="15363" width="42.7109375" style="97" customWidth="1"/>
    <col min="15364" max="15364" width="4.85546875" style="97" customWidth="1"/>
    <col min="15365" max="15615" width="11.42578125" style="97"/>
    <col min="15616" max="15616" width="4.85546875" style="97" customWidth="1"/>
    <col min="15617" max="15617" width="30.85546875" style="97" customWidth="1"/>
    <col min="15618" max="15618" width="84.42578125" style="97" customWidth="1"/>
    <col min="15619" max="15619" width="42.7109375" style="97" customWidth="1"/>
    <col min="15620" max="15620" width="4.85546875" style="97" customWidth="1"/>
    <col min="15621" max="15871" width="11.42578125" style="97"/>
    <col min="15872" max="15872" width="4.85546875" style="97" customWidth="1"/>
    <col min="15873" max="15873" width="30.85546875" style="97" customWidth="1"/>
    <col min="15874" max="15874" width="84.42578125" style="97" customWidth="1"/>
    <col min="15875" max="15875" width="42.7109375" style="97" customWidth="1"/>
    <col min="15876" max="15876" width="4.85546875" style="97" customWidth="1"/>
    <col min="15877" max="16127" width="11.42578125" style="97"/>
    <col min="16128" max="16128" width="4.85546875" style="97" customWidth="1"/>
    <col min="16129" max="16129" width="30.85546875" style="97" customWidth="1"/>
    <col min="16130" max="16130" width="84.42578125" style="97" customWidth="1"/>
    <col min="16131" max="16131" width="42.7109375" style="97" customWidth="1"/>
    <col min="16132" max="16132" width="4.85546875" style="97" customWidth="1"/>
    <col min="16133" max="16384" width="11.42578125" style="97"/>
  </cols>
  <sheetData>
    <row r="1" spans="1:4" s="96" customFormat="1" ht="15.75">
      <c r="A1" s="548"/>
      <c r="B1" s="954" t="s">
        <v>427</v>
      </c>
      <c r="C1" s="954"/>
      <c r="D1" s="955"/>
    </row>
    <row r="2" spans="1:4" s="96" customFormat="1" ht="15.75">
      <c r="A2" s="549"/>
      <c r="B2" s="956" t="s">
        <v>1008</v>
      </c>
      <c r="C2" s="956"/>
      <c r="D2" s="957"/>
    </row>
    <row r="3" spans="1:4" s="98" customFormat="1" ht="16.5" thickBot="1">
      <c r="A3" s="959" t="s">
        <v>1277</v>
      </c>
      <c r="B3" s="960"/>
      <c r="C3" s="960"/>
      <c r="D3" s="961"/>
    </row>
    <row r="4" spans="1:4" s="384" customFormat="1" ht="3" customHeight="1">
      <c r="A4" s="510"/>
      <c r="B4" s="510"/>
      <c r="C4" s="510"/>
      <c r="D4" s="510"/>
    </row>
    <row r="5" spans="1:4" s="99" customFormat="1" ht="26.25" customHeight="1">
      <c r="A5" s="958" t="s">
        <v>354</v>
      </c>
      <c r="B5" s="958"/>
      <c r="C5" s="547" t="s">
        <v>356</v>
      </c>
      <c r="D5" s="547" t="s">
        <v>355</v>
      </c>
    </row>
    <row r="6" spans="1:4" s="98" customFormat="1">
      <c r="A6" s="511"/>
      <c r="B6" s="512"/>
      <c r="C6" s="514" t="s">
        <v>950</v>
      </c>
      <c r="D6" s="513"/>
    </row>
    <row r="7" spans="1:4" ht="12.75">
      <c r="A7" s="338"/>
      <c r="B7" s="338" t="s">
        <v>482</v>
      </c>
      <c r="C7" s="342" t="s">
        <v>467</v>
      </c>
      <c r="D7" s="344">
        <v>411461</v>
      </c>
    </row>
    <row r="8" spans="1:4" ht="12.75">
      <c r="A8" s="338"/>
      <c r="B8" s="338" t="s">
        <v>482</v>
      </c>
      <c r="C8" s="342" t="s">
        <v>468</v>
      </c>
      <c r="D8" s="344">
        <v>2724503</v>
      </c>
    </row>
    <row r="9" spans="1:4" ht="12.75">
      <c r="A9" s="338"/>
      <c r="B9" s="338" t="s">
        <v>482</v>
      </c>
      <c r="C9" s="342" t="s">
        <v>469</v>
      </c>
      <c r="D9" s="344">
        <v>30562</v>
      </c>
    </row>
    <row r="10" spans="1:4" ht="12.75">
      <c r="A10" s="338"/>
      <c r="B10" s="338" t="s">
        <v>482</v>
      </c>
      <c r="C10" s="343" t="s">
        <v>470</v>
      </c>
      <c r="D10" s="344">
        <v>52019</v>
      </c>
    </row>
    <row r="11" spans="1:4" ht="12.75">
      <c r="A11" s="338"/>
      <c r="B11" s="338" t="s">
        <v>482</v>
      </c>
      <c r="C11" s="342" t="s">
        <v>471</v>
      </c>
      <c r="D11" s="344">
        <v>842044</v>
      </c>
    </row>
    <row r="12" spans="1:4" ht="12.75">
      <c r="A12" s="338"/>
      <c r="B12" s="338" t="s">
        <v>482</v>
      </c>
      <c r="C12" s="342" t="s">
        <v>472</v>
      </c>
      <c r="D12" s="344">
        <v>513601</v>
      </c>
    </row>
    <row r="13" spans="1:4" ht="12.75">
      <c r="A13" s="338"/>
      <c r="B13" s="338" t="s">
        <v>482</v>
      </c>
      <c r="C13" s="343" t="s">
        <v>473</v>
      </c>
      <c r="D13" s="344">
        <v>377545</v>
      </c>
    </row>
    <row r="14" spans="1:4" ht="12.75">
      <c r="A14" s="338"/>
      <c r="B14" s="338" t="s">
        <v>482</v>
      </c>
      <c r="C14" s="343" t="s">
        <v>474</v>
      </c>
      <c r="D14" s="344">
        <v>396890</v>
      </c>
    </row>
    <row r="15" spans="1:4" ht="12.75">
      <c r="A15" s="339"/>
      <c r="B15" s="338" t="s">
        <v>482</v>
      </c>
      <c r="C15" s="343" t="s">
        <v>475</v>
      </c>
      <c r="D15" s="344">
        <v>371830</v>
      </c>
    </row>
    <row r="16" spans="1:4" ht="12.75">
      <c r="A16" s="339"/>
      <c r="B16" s="338" t="s">
        <v>482</v>
      </c>
      <c r="C16" s="343" t="s">
        <v>476</v>
      </c>
      <c r="D16" s="344">
        <v>349545</v>
      </c>
    </row>
    <row r="17" spans="1:9" ht="12.75">
      <c r="A17" s="339"/>
      <c r="B17" s="338"/>
      <c r="C17" s="708" t="s">
        <v>949</v>
      </c>
      <c r="D17" s="344"/>
    </row>
    <row r="18" spans="1:9" ht="12.75">
      <c r="A18" s="339"/>
      <c r="B18" s="338" t="s">
        <v>482</v>
      </c>
      <c r="C18" s="345" t="s">
        <v>477</v>
      </c>
      <c r="D18" s="344">
        <v>594744</v>
      </c>
    </row>
    <row r="19" spans="1:9" ht="12.75">
      <c r="A19" s="339"/>
      <c r="B19" s="338" t="s">
        <v>482</v>
      </c>
      <c r="C19" s="345" t="s">
        <v>478</v>
      </c>
      <c r="D19" s="344">
        <v>175256</v>
      </c>
    </row>
    <row r="20" spans="1:9" ht="12.75">
      <c r="A20" s="339"/>
      <c r="B20" s="338" t="s">
        <v>482</v>
      </c>
      <c r="C20" s="346" t="s">
        <v>479</v>
      </c>
      <c r="D20" s="344">
        <v>550000</v>
      </c>
    </row>
    <row r="21" spans="1:9" ht="12.75">
      <c r="A21" s="339"/>
      <c r="B21" s="338" t="s">
        <v>482</v>
      </c>
      <c r="C21" s="346" t="s">
        <v>480</v>
      </c>
      <c r="D21" s="344">
        <v>300000</v>
      </c>
    </row>
    <row r="22" spans="1:9" ht="12.75">
      <c r="A22" s="339"/>
      <c r="B22" s="338" t="s">
        <v>482</v>
      </c>
      <c r="C22" s="346" t="s">
        <v>481</v>
      </c>
      <c r="D22" s="344">
        <v>850000</v>
      </c>
    </row>
    <row r="23" spans="1:9" ht="12.75">
      <c r="A23" s="339"/>
      <c r="B23" s="338" t="s">
        <v>482</v>
      </c>
      <c r="C23" s="346" t="s">
        <v>1314</v>
      </c>
      <c r="D23" s="344">
        <v>650</v>
      </c>
    </row>
    <row r="24" spans="1:9" ht="12.75">
      <c r="A24" s="339"/>
      <c r="B24" s="338"/>
      <c r="C24" s="346"/>
      <c r="D24" s="344"/>
    </row>
    <row r="25" spans="1:9" ht="12.75">
      <c r="A25" s="339"/>
      <c r="B25" s="338"/>
      <c r="C25" s="346"/>
      <c r="D25" s="344"/>
    </row>
    <row r="26" spans="1:9" ht="15">
      <c r="A26" s="340"/>
      <c r="B26" s="340"/>
      <c r="C26" s="347" t="s">
        <v>484</v>
      </c>
      <c r="D26" s="341">
        <f>SUM(D7:D23)</f>
        <v>8540650</v>
      </c>
    </row>
    <row r="27" spans="1:9" ht="15" customHeight="1">
      <c r="A27" s="559" t="s">
        <v>994</v>
      </c>
      <c r="B27" s="559"/>
      <c r="C27" s="559"/>
      <c r="D27" s="559"/>
    </row>
    <row r="28" spans="1:9" ht="35.25" customHeight="1">
      <c r="A28" s="851" t="s">
        <v>77</v>
      </c>
      <c r="B28" s="851"/>
      <c r="C28" s="851"/>
      <c r="D28" s="851"/>
      <c r="E28" s="243"/>
      <c r="F28" s="243"/>
      <c r="G28" s="243"/>
      <c r="H28" s="243"/>
      <c r="I28" s="243"/>
    </row>
    <row r="29" spans="1:9" ht="15">
      <c r="B29" s="16"/>
      <c r="C29" s="16"/>
      <c r="D29" s="16"/>
      <c r="E29" s="16"/>
      <c r="F29" s="16"/>
      <c r="G29" s="16"/>
      <c r="H29" s="46"/>
      <c r="I29"/>
    </row>
    <row r="30" spans="1:9" s="102" customFormat="1" ht="15" customHeight="1"/>
    <row r="31" spans="1:9" s="102" customFormat="1" ht="15" customHeight="1">
      <c r="A31" s="935" t="s">
        <v>483</v>
      </c>
      <c r="B31" s="935"/>
      <c r="C31" s="935"/>
      <c r="D31" s="935"/>
    </row>
    <row r="32" spans="1:9" s="102" customFormat="1" ht="15" customHeight="1">
      <c r="B32" s="102" t="s">
        <v>901</v>
      </c>
      <c r="D32" s="399"/>
    </row>
    <row r="33" spans="1:4" s="102" customFormat="1" ht="15" customHeight="1"/>
    <row r="34" spans="1:4" s="102" customFormat="1" ht="15" customHeight="1"/>
    <row r="35" spans="1:4" s="102" customFormat="1" ht="15" customHeight="1"/>
    <row r="36" spans="1:4" s="102" customFormat="1" ht="15" customHeight="1"/>
    <row r="37" spans="1:4" s="102" customFormat="1" ht="12" customHeight="1">
      <c r="A37" s="935" t="s">
        <v>483</v>
      </c>
      <c r="B37" s="935"/>
      <c r="C37" s="935"/>
      <c r="D37" s="935"/>
    </row>
    <row r="38" spans="1:4" s="102" customFormat="1" ht="12" customHeight="1">
      <c r="B38" s="102" t="s">
        <v>1333</v>
      </c>
    </row>
    <row r="39" spans="1:4" s="102" customFormat="1" ht="12" customHeight="1"/>
    <row r="40" spans="1:4" s="102" customFormat="1" ht="12" customHeight="1"/>
    <row r="41" spans="1:4" s="102" customFormat="1" ht="16.5" customHeight="1"/>
    <row r="42" spans="1:4" s="102" customFormat="1" ht="12" customHeight="1"/>
    <row r="43" spans="1:4" s="102" customFormat="1" ht="12" customHeight="1"/>
    <row r="44" spans="1:4" s="102" customFormat="1" ht="12" customHeight="1">
      <c r="A44" s="935" t="s">
        <v>902</v>
      </c>
      <c r="B44" s="935"/>
      <c r="C44" s="935"/>
      <c r="D44" s="935"/>
    </row>
    <row r="45" spans="1:4" s="102" customFormat="1" ht="12" customHeight="1">
      <c r="C45" s="405" t="s">
        <v>894</v>
      </c>
    </row>
    <row r="46" spans="1:4" s="102" customFormat="1" ht="12" customHeight="1"/>
    <row r="47" spans="1:4" s="102" customFormat="1" ht="12" customHeight="1"/>
    <row r="48" spans="1:4" s="102" customFormat="1" ht="12" customHeight="1"/>
    <row r="49" s="102" customFormat="1" ht="12" customHeight="1"/>
    <row r="50" s="102" customFormat="1" ht="12" customHeight="1"/>
    <row r="51" s="102" customFormat="1" ht="12" customHeight="1"/>
    <row r="52" s="102" customFormat="1" ht="12" customHeight="1"/>
    <row r="53" s="102" customFormat="1" ht="12" customHeight="1"/>
    <row r="54" s="102" customFormat="1" ht="12" customHeight="1"/>
    <row r="55" s="102" customFormat="1" ht="12" customHeight="1"/>
    <row r="56" s="102" customFormat="1" ht="12" customHeight="1"/>
    <row r="57" s="102" customFormat="1" ht="12" customHeight="1"/>
    <row r="58" s="102" customFormat="1" ht="12" customHeight="1"/>
    <row r="59" s="102" customFormat="1" ht="12" customHeight="1"/>
    <row r="60" s="102" customFormat="1" ht="12" customHeight="1"/>
    <row r="61" s="102" customFormat="1" ht="12" customHeight="1"/>
    <row r="62" s="102" customFormat="1" ht="12" customHeight="1"/>
    <row r="63" s="102" customFormat="1" ht="12" customHeight="1"/>
    <row r="64" s="102" customFormat="1" ht="12" customHeight="1"/>
    <row r="65" s="102" customFormat="1" ht="12" customHeight="1"/>
    <row r="66" s="102" customFormat="1" ht="12" customHeight="1"/>
    <row r="67" s="102" customFormat="1" ht="12" customHeight="1"/>
    <row r="68" s="102" customFormat="1" ht="12" customHeight="1"/>
    <row r="69" s="102" customFormat="1" ht="12" customHeight="1"/>
    <row r="70" s="102" customFormat="1" ht="12" customHeight="1"/>
    <row r="71" s="102" customFormat="1" ht="12" customHeight="1"/>
    <row r="72" s="102" customFormat="1" ht="12" customHeight="1"/>
    <row r="73" s="102" customFormat="1" ht="12" customHeight="1"/>
    <row r="74" s="102" customFormat="1" ht="12" customHeight="1"/>
    <row r="75" s="102" customFormat="1" ht="12" customHeight="1"/>
    <row r="76" s="102" customFormat="1" ht="12" customHeight="1"/>
    <row r="77" s="102" customFormat="1" ht="12" customHeight="1"/>
    <row r="78" s="102" customFormat="1" ht="12" customHeight="1"/>
    <row r="79" s="102" customFormat="1" ht="12" customHeight="1"/>
    <row r="80" s="102" customFormat="1" ht="12" customHeight="1"/>
    <row r="81" s="102" customFormat="1" ht="12" customHeight="1"/>
    <row r="82" s="102" customFormat="1" ht="12" customHeight="1"/>
    <row r="83" s="102" customFormat="1" ht="12" customHeight="1"/>
    <row r="84" s="102" customFormat="1" ht="12" customHeight="1"/>
    <row r="85" s="102" customFormat="1" ht="12" customHeight="1"/>
    <row r="86" s="102" customFormat="1" ht="12" customHeight="1"/>
    <row r="87" s="102" customFormat="1" ht="12" customHeight="1"/>
    <row r="88" s="102" customFormat="1" ht="12" customHeight="1"/>
    <row r="89" s="102" customFormat="1" ht="12" customHeight="1"/>
    <row r="90" s="102" customFormat="1" ht="12" customHeight="1"/>
    <row r="91" s="102" customFormat="1" ht="12" customHeight="1"/>
    <row r="92" s="102" customFormat="1" ht="12" customHeight="1"/>
    <row r="93" s="102" customFormat="1" ht="12" customHeight="1"/>
    <row r="94" s="102" customFormat="1" ht="12" customHeight="1"/>
    <row r="95" s="102" customFormat="1" ht="12" customHeight="1"/>
    <row r="96" s="102" customFormat="1" ht="12" customHeight="1"/>
    <row r="97" s="102" customFormat="1" ht="12" customHeight="1"/>
    <row r="98" s="102" customFormat="1" ht="12" customHeight="1"/>
    <row r="99" s="102" customFormat="1" ht="12" customHeight="1"/>
    <row r="100" s="102" customFormat="1" ht="12" customHeight="1"/>
    <row r="101" s="102" customFormat="1" ht="12" customHeight="1"/>
    <row r="102" s="102" customFormat="1" ht="12" customHeight="1"/>
    <row r="103" s="102" customFormat="1" ht="12" customHeight="1"/>
    <row r="104" s="102" customFormat="1" ht="12" customHeight="1"/>
    <row r="105" s="102" customFormat="1" ht="12" customHeight="1"/>
    <row r="106" s="102" customFormat="1" ht="12" customHeight="1"/>
    <row r="107" s="102" customFormat="1" ht="12" customHeight="1"/>
    <row r="108" s="102" customFormat="1" ht="12" customHeight="1"/>
    <row r="109" s="102" customFormat="1" ht="12" customHeight="1"/>
    <row r="110" s="102" customFormat="1" ht="12" customHeight="1"/>
    <row r="111" s="102" customFormat="1" ht="12" customHeight="1"/>
    <row r="112" s="102" customFormat="1" ht="12" customHeight="1"/>
    <row r="113" s="102" customFormat="1" ht="12" customHeight="1"/>
    <row r="114" s="102" customFormat="1" ht="12" customHeight="1"/>
    <row r="115" s="102" customFormat="1" ht="12" customHeight="1"/>
    <row r="116" s="102" customFormat="1" ht="12" customHeight="1"/>
    <row r="117" s="102" customFormat="1" ht="12" customHeight="1"/>
    <row r="118" s="102" customFormat="1" ht="12" customHeight="1"/>
    <row r="119" s="102" customFormat="1" ht="12" customHeight="1"/>
    <row r="120" s="102" customFormat="1" ht="12" customHeight="1"/>
    <row r="121" s="102" customFormat="1" ht="12" customHeight="1"/>
    <row r="122" s="102" customFormat="1" ht="12" customHeight="1"/>
    <row r="123" s="102" customFormat="1" ht="12" customHeight="1"/>
    <row r="124" s="102" customFormat="1" ht="12" customHeight="1"/>
    <row r="125" s="102" customFormat="1" ht="12" customHeight="1"/>
    <row r="126" s="102" customFormat="1" ht="12" customHeight="1"/>
    <row r="127" s="102" customFormat="1" ht="12" customHeight="1"/>
    <row r="128" s="102" customFormat="1" ht="12" customHeight="1"/>
    <row r="129" s="102" customFormat="1" ht="12" customHeight="1"/>
    <row r="130" s="102" customFormat="1" ht="12" customHeight="1"/>
    <row r="131" s="102" customFormat="1" ht="12" customHeight="1"/>
    <row r="132" s="102" customFormat="1" ht="12" customHeight="1"/>
    <row r="133" s="102" customFormat="1" ht="12" customHeight="1"/>
    <row r="134" s="102" customFormat="1" ht="12" customHeight="1"/>
    <row r="135" s="102" customFormat="1" ht="12" customHeight="1"/>
    <row r="136" s="102" customFormat="1" ht="12" customHeight="1"/>
    <row r="137" s="102" customFormat="1" ht="12" customHeight="1"/>
    <row r="138" s="102" customFormat="1" ht="12" customHeight="1"/>
    <row r="139" s="102" customFormat="1" ht="12" customHeight="1"/>
    <row r="140" s="102" customFormat="1" ht="12" customHeight="1"/>
    <row r="141" s="102" customFormat="1" ht="12" customHeight="1"/>
    <row r="142" s="102" customFormat="1" ht="12" customHeight="1"/>
    <row r="143" s="102" customFormat="1" ht="12" customHeight="1"/>
    <row r="144" s="102" customFormat="1" ht="12" customHeight="1"/>
    <row r="145" s="102" customFormat="1" ht="12" customHeight="1"/>
    <row r="146" s="102" customFormat="1" ht="12" customHeight="1"/>
    <row r="147" s="102" customFormat="1" ht="12" customHeight="1"/>
    <row r="148" s="102" customFormat="1" ht="12" customHeight="1"/>
    <row r="149" s="102" customFormat="1" ht="12" customHeight="1"/>
    <row r="150" s="102" customFormat="1" ht="12" customHeight="1"/>
    <row r="151" s="102" customFormat="1" ht="12" customHeight="1"/>
    <row r="152" s="102" customFormat="1" ht="12" customHeight="1"/>
    <row r="153" s="102" customFormat="1" ht="12" customHeight="1"/>
    <row r="154" s="102" customFormat="1" ht="12" customHeight="1"/>
    <row r="155" s="102" customFormat="1" ht="12" customHeight="1"/>
    <row r="156" s="102" customFormat="1" ht="12" customHeight="1"/>
    <row r="157" s="102" customFormat="1" ht="12" customHeight="1"/>
    <row r="158" s="102" customFormat="1" ht="12" customHeight="1"/>
    <row r="159" s="102" customFormat="1" ht="12" customHeight="1"/>
    <row r="160" s="102" customFormat="1" ht="12" customHeight="1"/>
    <row r="161" s="102" customFormat="1" ht="12" customHeight="1"/>
    <row r="162" s="102" customFormat="1" ht="12" customHeight="1"/>
    <row r="163" s="102" customFormat="1" ht="12" customHeight="1"/>
    <row r="164" s="102" customFormat="1" ht="12" customHeight="1"/>
    <row r="165" s="102" customFormat="1" ht="12" customHeight="1"/>
    <row r="166" s="102" customFormat="1" ht="12" customHeight="1"/>
    <row r="167" s="102" customFormat="1" ht="12" customHeight="1"/>
    <row r="168" s="102" customFormat="1" ht="12" customHeight="1"/>
    <row r="169" s="102" customFormat="1" ht="12" customHeight="1"/>
    <row r="170" s="102" customFormat="1" ht="12" customHeight="1"/>
    <row r="171" s="102" customFormat="1" ht="12" customHeight="1"/>
    <row r="172" s="102" customFormat="1" ht="12" customHeight="1"/>
    <row r="173" s="102" customFormat="1" ht="12" customHeight="1"/>
    <row r="174" s="102" customFormat="1" ht="12" customHeight="1"/>
    <row r="175" s="102" customFormat="1" ht="12" customHeight="1"/>
    <row r="176" s="102" customFormat="1" ht="12" customHeight="1"/>
    <row r="177" s="102" customFormat="1" ht="12" customHeight="1"/>
    <row r="178" s="102" customFormat="1" ht="12" customHeight="1"/>
    <row r="179" s="102" customFormat="1" ht="12" customHeight="1"/>
    <row r="180" s="102" customFormat="1" ht="12" customHeight="1"/>
    <row r="181" s="102" customFormat="1" ht="12" customHeight="1"/>
    <row r="182" s="102" customFormat="1" ht="12" customHeight="1"/>
    <row r="183" s="102" customFormat="1" ht="12" customHeight="1"/>
    <row r="184" s="102" customFormat="1" ht="12" customHeight="1"/>
    <row r="185" s="102" customFormat="1" ht="12" customHeight="1"/>
    <row r="186" s="102" customFormat="1" ht="12" customHeight="1"/>
    <row r="187" s="102" customFormat="1" ht="12" customHeight="1"/>
    <row r="188" s="102" customFormat="1" ht="12" customHeight="1"/>
    <row r="189" s="102" customFormat="1" ht="12" customHeight="1"/>
    <row r="190" s="102" customFormat="1" ht="12" customHeight="1"/>
    <row r="191" s="102" customFormat="1" ht="12" customHeight="1"/>
    <row r="192" s="102" customFormat="1" ht="12" customHeight="1"/>
    <row r="193" s="102" customFormat="1" ht="12" customHeight="1"/>
    <row r="194" s="102" customFormat="1" ht="12" customHeight="1"/>
    <row r="195" s="102" customFormat="1" ht="12" customHeight="1"/>
    <row r="196" s="102" customFormat="1" ht="12" customHeight="1"/>
    <row r="197" s="102" customFormat="1" ht="12" customHeight="1"/>
    <row r="198" s="102" customFormat="1" ht="12" customHeight="1"/>
    <row r="199" s="102" customFormat="1" ht="12" customHeight="1"/>
    <row r="200" s="102" customFormat="1" ht="12" customHeight="1"/>
    <row r="201" s="102" customFormat="1" ht="12" customHeight="1"/>
    <row r="202" s="102" customFormat="1" ht="12" customHeight="1"/>
    <row r="203" s="102" customFormat="1" ht="12" customHeight="1"/>
    <row r="204" s="102" customFormat="1" ht="12" customHeight="1"/>
    <row r="205" s="102" customFormat="1" ht="12" customHeight="1"/>
    <row r="206" s="102" customFormat="1" ht="12" customHeight="1"/>
    <row r="207" s="102" customFormat="1" ht="12" customHeight="1"/>
    <row r="208" s="102" customFormat="1" ht="12" customHeight="1"/>
    <row r="209" s="102" customFormat="1" ht="12" customHeight="1"/>
    <row r="210" s="102" customFormat="1" ht="12" customHeight="1"/>
    <row r="211" s="102" customFormat="1" ht="12" customHeight="1"/>
    <row r="212" s="102" customFormat="1" ht="12" customHeight="1"/>
    <row r="213" s="102" customFormat="1" ht="12" customHeight="1"/>
    <row r="214" s="102" customFormat="1" ht="12" customHeight="1"/>
    <row r="215" s="102" customFormat="1" ht="12" customHeight="1"/>
    <row r="216" s="102" customFormat="1" ht="12" customHeight="1"/>
    <row r="217" s="102" customFormat="1" ht="12" customHeight="1"/>
    <row r="218" s="102" customFormat="1" ht="12" customHeight="1"/>
    <row r="219" s="102" customFormat="1" ht="12" customHeight="1"/>
    <row r="220" s="102" customFormat="1" ht="12" customHeight="1"/>
    <row r="221" s="102" customFormat="1" ht="12" customHeight="1"/>
    <row r="222" s="102" customFormat="1" ht="12" customHeight="1"/>
    <row r="223" s="102" customFormat="1" ht="12" customHeight="1"/>
    <row r="224" s="102" customFormat="1" ht="12" customHeight="1"/>
    <row r="225" s="102" customFormat="1" ht="12" customHeight="1"/>
    <row r="226" s="102" customFormat="1" ht="12" customHeight="1"/>
    <row r="227" s="102" customFormat="1" ht="12" customHeight="1"/>
    <row r="228" s="102" customFormat="1" ht="12" customHeight="1"/>
    <row r="229" s="102" customFormat="1" ht="12" customHeight="1"/>
    <row r="230" s="102" customFormat="1" ht="12" customHeight="1"/>
    <row r="231" s="102" customFormat="1" ht="12" customHeight="1"/>
    <row r="232" s="102" customFormat="1" ht="12" customHeight="1"/>
    <row r="233" s="102" customFormat="1" ht="12" customHeight="1"/>
    <row r="234" s="102" customFormat="1" ht="12" customHeight="1"/>
    <row r="235" s="102" customFormat="1" ht="12" customHeight="1"/>
    <row r="236" s="102" customFormat="1" ht="12" customHeight="1"/>
    <row r="237" s="102" customFormat="1" ht="12" customHeight="1"/>
    <row r="238" s="102" customFormat="1" ht="12" customHeight="1"/>
    <row r="239" s="102" customFormat="1" ht="12" customHeight="1"/>
    <row r="240" s="102" customFormat="1" ht="12" customHeight="1"/>
    <row r="241" s="102" customFormat="1" ht="12" customHeight="1"/>
    <row r="242" s="102" customFormat="1" ht="12" customHeight="1"/>
    <row r="243" s="102" customFormat="1" ht="12" customHeight="1"/>
    <row r="244" s="102" customFormat="1" ht="12" customHeight="1"/>
    <row r="245" s="102" customFormat="1" ht="12" customHeight="1"/>
    <row r="246" s="102" customFormat="1" ht="12" customHeight="1"/>
    <row r="247" s="102" customFormat="1" ht="12" customHeight="1"/>
    <row r="248" s="102" customFormat="1" ht="12" customHeight="1"/>
    <row r="249" s="102" customFormat="1" ht="12" customHeight="1"/>
    <row r="250" s="102" customFormat="1" ht="12" customHeight="1"/>
    <row r="251" s="102" customFormat="1" ht="12" customHeight="1"/>
    <row r="252" s="102" customFormat="1" ht="12" customHeight="1"/>
    <row r="253" s="102" customFormat="1" ht="12" customHeight="1"/>
    <row r="254" s="102" customFormat="1" ht="12" customHeight="1"/>
    <row r="255" s="102" customFormat="1" ht="12" customHeight="1"/>
    <row r="256" s="102" customFormat="1" ht="12" customHeight="1"/>
    <row r="257" s="102" customFormat="1" ht="12" customHeight="1"/>
    <row r="258" s="102" customFormat="1" ht="12" customHeight="1"/>
    <row r="259" s="102" customFormat="1" ht="12" customHeight="1"/>
    <row r="260" s="102" customFormat="1" ht="12" customHeight="1"/>
    <row r="261" s="102" customFormat="1" ht="12" customHeight="1"/>
    <row r="262" s="102" customFormat="1" ht="12" customHeight="1"/>
    <row r="263" s="102" customFormat="1" ht="12" customHeight="1"/>
    <row r="264" s="102" customFormat="1" ht="12" customHeight="1"/>
    <row r="265" s="102" customFormat="1" ht="12" customHeight="1"/>
    <row r="266" s="102" customFormat="1" ht="12" customHeight="1"/>
    <row r="267" s="102" customFormat="1" ht="12" customHeight="1"/>
    <row r="268" s="102" customFormat="1" ht="12" customHeight="1"/>
    <row r="269" s="102" customFormat="1" ht="12" customHeight="1"/>
    <row r="270" s="102" customFormat="1" ht="12" customHeight="1"/>
    <row r="271" s="102" customFormat="1" ht="12" customHeight="1"/>
    <row r="272" s="102" customFormat="1" ht="12" customHeight="1"/>
    <row r="273" s="102" customFormat="1" ht="12" customHeight="1"/>
    <row r="274" s="102" customFormat="1" ht="12" customHeight="1"/>
    <row r="275" s="102" customFormat="1" ht="12" customHeight="1"/>
    <row r="276" s="102" customFormat="1" ht="12" customHeight="1"/>
    <row r="277" s="102" customFormat="1" ht="12" customHeight="1"/>
    <row r="278" s="102" customFormat="1" ht="12" customHeight="1"/>
    <row r="279" s="102" customFormat="1" ht="12" customHeight="1"/>
    <row r="280" s="102" customFormat="1" ht="12" customHeight="1"/>
    <row r="281" s="102" customFormat="1" ht="12" customHeight="1"/>
    <row r="282" s="102" customFormat="1" ht="12" customHeight="1"/>
    <row r="283" s="102" customFormat="1" ht="12" customHeight="1"/>
    <row r="284" s="102" customFormat="1" ht="12" customHeight="1"/>
    <row r="285" s="102" customFormat="1" ht="12" customHeight="1"/>
    <row r="286" s="102" customFormat="1" ht="12" customHeight="1"/>
    <row r="287" s="102" customFormat="1" ht="12" customHeight="1"/>
    <row r="288" s="102" customFormat="1" ht="12" customHeight="1"/>
    <row r="289" s="102" customFormat="1" ht="12" customHeight="1"/>
    <row r="290" s="102" customFormat="1" ht="12" customHeight="1"/>
    <row r="291" s="102" customFormat="1" ht="12" customHeight="1"/>
    <row r="292" s="102" customFormat="1" ht="12" customHeight="1"/>
    <row r="293" s="102" customFormat="1" ht="12" customHeight="1"/>
    <row r="294" s="102" customFormat="1" ht="12" customHeight="1"/>
    <row r="295" s="102" customFormat="1" ht="12" customHeight="1"/>
    <row r="296" s="102" customFormat="1" ht="12" customHeight="1"/>
    <row r="297" s="102" customFormat="1" ht="12" customHeight="1"/>
    <row r="298" s="102" customFormat="1" ht="12" customHeight="1"/>
    <row r="299" s="102" customFormat="1" ht="12" customHeight="1"/>
    <row r="300" s="102" customFormat="1" ht="12" customHeight="1"/>
    <row r="301" s="102" customFormat="1" ht="12" customHeight="1"/>
    <row r="302" s="102" customFormat="1" ht="12" customHeight="1"/>
    <row r="303" s="102" customFormat="1" ht="12" customHeight="1"/>
    <row r="304" s="102" customFormat="1" ht="12" customHeight="1"/>
    <row r="305" s="102" customFormat="1" ht="12" customHeight="1"/>
    <row r="306" s="102" customFormat="1" ht="12" customHeight="1"/>
    <row r="307" s="102" customFormat="1" ht="12" customHeight="1"/>
    <row r="308" s="102" customFormat="1" ht="12" customHeight="1"/>
    <row r="309" s="102" customFormat="1" ht="12" customHeight="1"/>
    <row r="310" s="102" customFormat="1" ht="12" customHeight="1"/>
    <row r="311" s="102" customFormat="1" ht="12" customHeight="1"/>
    <row r="312" s="102" customFormat="1" ht="12" customHeight="1"/>
    <row r="313" s="102" customFormat="1" ht="12" customHeight="1"/>
    <row r="314" s="102" customFormat="1" ht="12" customHeight="1"/>
    <row r="315" s="102" customFormat="1" ht="12" customHeight="1"/>
    <row r="316" s="102" customFormat="1" ht="12" customHeight="1"/>
    <row r="317" s="102" customFormat="1" ht="12" customHeight="1"/>
    <row r="318" s="102" customFormat="1" ht="12" customHeight="1"/>
    <row r="319" s="102" customFormat="1" ht="12" customHeight="1"/>
    <row r="320" s="102" customFormat="1" ht="12" customHeight="1"/>
    <row r="321" s="102" customFormat="1" ht="12" customHeight="1"/>
    <row r="322" s="102" customFormat="1" ht="12" customHeight="1"/>
    <row r="323" s="102" customFormat="1" ht="12" customHeight="1"/>
    <row r="324" s="102" customFormat="1" ht="12" customHeight="1"/>
    <row r="325" s="102" customFormat="1" ht="12" customHeight="1"/>
    <row r="326" s="102" customFormat="1" ht="12" customHeight="1"/>
    <row r="327" s="102" customFormat="1" ht="12" customHeight="1"/>
    <row r="328" s="102" customFormat="1" ht="12" customHeight="1"/>
    <row r="329" s="102" customFormat="1" ht="12" customHeight="1"/>
    <row r="330" s="102" customFormat="1" ht="12" customHeight="1"/>
    <row r="331" s="102" customFormat="1" ht="12" customHeight="1"/>
    <row r="332" s="102" customFormat="1" ht="12" customHeight="1"/>
    <row r="333" s="102" customFormat="1" ht="12" customHeight="1"/>
    <row r="334" s="102" customFormat="1" ht="12" customHeight="1"/>
    <row r="335" s="102" customFormat="1" ht="12" customHeight="1"/>
    <row r="336" s="102" customFormat="1" ht="12" customHeight="1"/>
    <row r="337" s="102" customFormat="1" ht="12" customHeight="1"/>
    <row r="338" s="102" customFormat="1" ht="12" customHeight="1"/>
    <row r="339" s="102" customFormat="1" ht="12" customHeight="1"/>
    <row r="340" s="102" customFormat="1" ht="12" customHeight="1"/>
    <row r="341" s="102" customFormat="1" ht="12" customHeight="1"/>
    <row r="342" s="102" customFormat="1" ht="12" customHeight="1"/>
    <row r="343" s="102" customFormat="1" ht="12" customHeight="1"/>
    <row r="344" s="102" customFormat="1" ht="12" customHeight="1"/>
    <row r="345" s="102" customFormat="1" ht="12" customHeight="1"/>
    <row r="346" s="102" customFormat="1" ht="12" customHeight="1"/>
    <row r="347" s="102" customFormat="1" ht="12" customHeight="1"/>
    <row r="348" s="102" customFormat="1" ht="12" customHeight="1"/>
    <row r="349" s="102" customFormat="1" ht="12" customHeight="1"/>
    <row r="350" s="102" customFormat="1" ht="12" customHeight="1"/>
    <row r="351" s="102" customFormat="1" ht="12" customHeight="1"/>
    <row r="352" s="102" customFormat="1" ht="12" customHeight="1"/>
    <row r="353" s="102" customFormat="1" ht="12" customHeight="1"/>
    <row r="354" s="102" customFormat="1" ht="12" customHeight="1"/>
    <row r="355" s="102" customFormat="1" ht="12" customHeight="1"/>
    <row r="356" s="102" customFormat="1" ht="12" customHeight="1"/>
    <row r="357" s="102" customFormat="1" ht="12" customHeight="1"/>
    <row r="358" s="102" customFormat="1" ht="12" customHeight="1"/>
    <row r="359" s="102" customFormat="1" ht="12" customHeight="1"/>
    <row r="360" s="102" customFormat="1" ht="12" customHeight="1"/>
    <row r="361" s="102" customFormat="1" ht="12" customHeight="1"/>
    <row r="362" s="102" customFormat="1" ht="12" customHeight="1"/>
    <row r="363" s="102" customFormat="1" ht="12" customHeight="1"/>
    <row r="364" s="102" customFormat="1" ht="12" customHeight="1"/>
    <row r="365" s="102" customFormat="1" ht="12" customHeight="1"/>
    <row r="366" s="102" customFormat="1" ht="12" customHeight="1"/>
    <row r="367" s="102" customFormat="1" ht="12" customHeight="1"/>
    <row r="368" s="102" customFormat="1" ht="12" customHeight="1"/>
    <row r="369" s="102" customFormat="1" ht="12" customHeight="1"/>
    <row r="370" s="102" customFormat="1" ht="12" customHeight="1"/>
    <row r="371" s="102" customFormat="1" ht="12" customHeight="1"/>
    <row r="372" s="102" customFormat="1" ht="12" customHeight="1"/>
    <row r="373" s="102" customFormat="1" ht="12" customHeight="1"/>
    <row r="374" s="102" customFormat="1" ht="12" customHeight="1"/>
    <row r="375" s="102" customFormat="1" ht="12" customHeight="1"/>
    <row r="376" s="102" customFormat="1" ht="12" customHeight="1"/>
    <row r="377" s="102" customFormat="1" ht="12" customHeight="1"/>
    <row r="378" s="102" customFormat="1" ht="12" customHeight="1"/>
    <row r="379" s="102" customFormat="1" ht="12" customHeight="1"/>
    <row r="380" s="102" customFormat="1" ht="12" customHeight="1"/>
    <row r="381" s="102" customFormat="1" ht="12" customHeight="1"/>
    <row r="382" s="102" customFormat="1" ht="12" customHeight="1"/>
    <row r="383" s="102" customFormat="1" ht="12" customHeight="1"/>
    <row r="384" s="102" customFormat="1" ht="12" customHeight="1"/>
    <row r="385" s="102" customFormat="1" ht="12" customHeight="1"/>
    <row r="386" s="102" customFormat="1" ht="12" customHeight="1"/>
    <row r="387" s="102" customFormat="1" ht="12" customHeight="1"/>
    <row r="388" s="102" customFormat="1" ht="12" customHeight="1"/>
    <row r="389" s="102" customFormat="1" ht="12" customHeight="1"/>
    <row r="390" s="102" customFormat="1" ht="12" customHeight="1"/>
    <row r="391" s="102" customFormat="1" ht="12" customHeight="1"/>
    <row r="392" s="102" customFormat="1" ht="12" customHeight="1"/>
    <row r="393" s="102" customFormat="1" ht="12" customHeight="1"/>
    <row r="394" s="102" customFormat="1" ht="12" customHeight="1"/>
    <row r="395" s="102" customFormat="1" ht="12" customHeight="1"/>
    <row r="396" s="102" customFormat="1" ht="12" customHeight="1"/>
    <row r="397" s="102" customFormat="1" ht="12" customHeight="1"/>
    <row r="398" s="102" customFormat="1" ht="12" customHeight="1"/>
    <row r="399" s="102" customFormat="1" ht="12" customHeight="1"/>
    <row r="400" s="102" customFormat="1" ht="12" customHeight="1"/>
    <row r="401" s="102" customFormat="1" ht="12" customHeight="1"/>
    <row r="402" s="102" customFormat="1" ht="12" customHeight="1"/>
    <row r="403" s="102" customFormat="1" ht="12" customHeight="1"/>
    <row r="404" s="102" customFormat="1" ht="12" customHeight="1"/>
    <row r="405" s="102" customFormat="1" ht="12" customHeight="1"/>
    <row r="406" s="102" customFormat="1" ht="12" customHeight="1"/>
    <row r="407" s="102" customFormat="1" ht="12" customHeight="1"/>
    <row r="408" s="102" customFormat="1" ht="12" customHeight="1"/>
    <row r="409" s="102" customFormat="1" ht="12" customHeight="1"/>
    <row r="410" s="102" customFormat="1" ht="12" customHeight="1"/>
    <row r="411" s="102" customFormat="1" ht="12" customHeight="1"/>
    <row r="412" s="102" customFormat="1" ht="12" customHeight="1"/>
    <row r="413" s="102" customFormat="1" ht="12" customHeight="1"/>
    <row r="414" s="102" customFormat="1" ht="12" customHeight="1"/>
    <row r="415" s="102" customFormat="1" ht="12" customHeight="1"/>
    <row r="416" s="102" customFormat="1" ht="12" customHeight="1"/>
    <row r="417" s="102" customFormat="1" ht="12" customHeight="1"/>
    <row r="418" s="102" customFormat="1" ht="12" customHeight="1"/>
    <row r="419" s="102" customFormat="1" ht="12" customHeight="1"/>
    <row r="420" s="102" customFormat="1" ht="12" customHeight="1"/>
    <row r="421" s="102" customFormat="1" ht="12" customHeight="1"/>
    <row r="422" s="102" customFormat="1" ht="12" customHeight="1"/>
    <row r="423" s="102" customFormat="1" ht="12" customHeight="1"/>
    <row r="424" s="102" customFormat="1" ht="12" customHeight="1"/>
    <row r="425" s="102" customFormat="1" ht="12" customHeight="1"/>
    <row r="426" s="102" customFormat="1" ht="12" customHeight="1"/>
    <row r="427" s="102" customFormat="1" ht="12" customHeight="1"/>
    <row r="428" s="102" customFormat="1" ht="12" customHeight="1"/>
    <row r="429" s="102" customFormat="1" ht="12" customHeight="1"/>
    <row r="430" s="102" customFormat="1" ht="12" customHeight="1"/>
    <row r="431" s="102" customFormat="1" ht="12" customHeight="1"/>
    <row r="432" s="102" customFormat="1" ht="12" customHeight="1"/>
    <row r="433" s="102" customFormat="1" ht="12" customHeight="1"/>
    <row r="434" s="102" customFormat="1" ht="12" customHeight="1"/>
    <row r="435" s="102" customFormat="1" ht="12" customHeight="1"/>
    <row r="436" s="102" customFormat="1" ht="12" customHeight="1"/>
    <row r="437" s="102" customFormat="1" ht="12" customHeight="1"/>
    <row r="438" s="102" customFormat="1" ht="12" customHeight="1"/>
    <row r="439" s="102" customFormat="1" ht="12" customHeight="1"/>
    <row r="440" s="102" customFormat="1" ht="12" customHeight="1"/>
    <row r="441" s="102" customFormat="1" ht="12" customHeight="1"/>
    <row r="442" s="102" customFormat="1" ht="12" customHeight="1"/>
    <row r="443" s="102" customFormat="1" ht="12" customHeight="1"/>
    <row r="444" s="102" customFormat="1" ht="12" customHeight="1"/>
    <row r="445" s="102" customFormat="1" ht="12" customHeight="1"/>
    <row r="446" s="102" customFormat="1" ht="12" customHeight="1"/>
    <row r="447" s="102" customFormat="1" ht="12" customHeight="1"/>
    <row r="448" s="102" customFormat="1" ht="12" customHeight="1"/>
    <row r="449" s="102" customFormat="1" ht="12" customHeight="1"/>
    <row r="450" s="102" customFormat="1" ht="12" customHeight="1"/>
    <row r="451" s="102" customFormat="1" ht="12" customHeight="1"/>
    <row r="452" s="102" customFormat="1" ht="12" customHeight="1"/>
    <row r="453" s="102" customFormat="1" ht="12" customHeight="1"/>
    <row r="454" s="102" customFormat="1" ht="12" customHeight="1"/>
    <row r="455" s="102" customFormat="1" ht="12" customHeight="1"/>
    <row r="456" s="102" customFormat="1" ht="12" customHeight="1"/>
    <row r="457" s="102" customFormat="1" ht="12" customHeight="1"/>
    <row r="458" s="102" customFormat="1" ht="12" customHeight="1"/>
    <row r="459" s="102" customFormat="1" ht="12" customHeight="1"/>
    <row r="460" s="102" customFormat="1" ht="12" customHeight="1"/>
    <row r="461" s="102" customFormat="1" ht="12" customHeight="1"/>
    <row r="462" s="102" customFormat="1" ht="12" customHeight="1"/>
    <row r="463" s="102" customFormat="1" ht="12" customHeight="1"/>
    <row r="464" s="102" customFormat="1" ht="12" customHeight="1"/>
    <row r="465" s="102" customFormat="1" ht="12" customHeight="1"/>
    <row r="466" s="102" customFormat="1" ht="12" customHeight="1"/>
    <row r="467" s="102" customFormat="1" ht="12" customHeight="1"/>
    <row r="468" s="102" customFormat="1" ht="12" customHeight="1"/>
    <row r="469" s="102" customFormat="1" ht="12" customHeight="1"/>
    <row r="470" s="102" customFormat="1" ht="12" customHeight="1"/>
    <row r="471" s="102" customFormat="1" ht="12" customHeight="1"/>
    <row r="472" s="102" customFormat="1" ht="12" customHeight="1"/>
    <row r="473" s="102" customFormat="1" ht="12" customHeight="1"/>
    <row r="474" s="102" customFormat="1" ht="12" customHeight="1"/>
    <row r="475" s="102" customFormat="1" ht="12" customHeight="1"/>
    <row r="476" s="102" customFormat="1" ht="12" customHeight="1"/>
    <row r="477" s="102" customFormat="1" ht="12" customHeight="1"/>
    <row r="478" s="102" customFormat="1" ht="12" customHeight="1"/>
    <row r="479" s="102" customFormat="1" ht="12" customHeight="1"/>
    <row r="480" s="102" customFormat="1" ht="12" customHeight="1"/>
    <row r="481" s="102" customFormat="1" ht="12" customHeight="1"/>
    <row r="482" s="102" customFormat="1" ht="12" customHeight="1"/>
    <row r="483" s="102" customFormat="1" ht="12" customHeight="1"/>
    <row r="484" s="102" customFormat="1" ht="12" customHeight="1"/>
    <row r="485" s="102" customFormat="1" ht="12" customHeight="1"/>
    <row r="486" s="102" customFormat="1" ht="12" customHeight="1"/>
    <row r="487" s="102" customFormat="1" ht="12" customHeight="1"/>
    <row r="488" s="102" customFormat="1" ht="12" customHeight="1"/>
    <row r="489" s="102" customFormat="1" ht="12" customHeight="1"/>
    <row r="490" s="102" customFormat="1" ht="12" customHeight="1"/>
    <row r="491" s="102" customFormat="1" ht="12" customHeight="1"/>
    <row r="492" s="102" customFormat="1" ht="12" customHeight="1"/>
    <row r="493" s="102" customFormat="1" ht="12" customHeight="1"/>
    <row r="494" s="102" customFormat="1" ht="12" customHeight="1"/>
    <row r="495" s="102" customFormat="1" ht="12" customHeight="1"/>
    <row r="496" s="102" customFormat="1" ht="12" customHeight="1"/>
    <row r="497" s="102" customFormat="1" ht="12" customHeight="1"/>
    <row r="498" s="102" customFormat="1" ht="12" customHeight="1"/>
    <row r="499" s="102" customFormat="1" ht="12" customHeight="1"/>
    <row r="500" s="102" customFormat="1" ht="12" customHeight="1"/>
    <row r="501" s="102" customFormat="1" ht="12" customHeight="1"/>
    <row r="502" s="102" customFormat="1" ht="12" customHeight="1"/>
    <row r="503" s="102" customFormat="1" ht="12" customHeight="1"/>
    <row r="504" s="102" customFormat="1" ht="12" customHeight="1"/>
    <row r="505" s="102" customFormat="1" ht="12" customHeight="1"/>
    <row r="506" s="102" customFormat="1" ht="12" customHeight="1"/>
    <row r="507" s="102" customFormat="1" ht="12" customHeight="1"/>
    <row r="508" s="102" customFormat="1" ht="12" customHeight="1"/>
    <row r="509" s="102" customFormat="1" ht="12" customHeight="1"/>
    <row r="510" s="102" customFormat="1" ht="12" customHeight="1"/>
    <row r="511" s="102" customFormat="1" ht="12" customHeight="1"/>
    <row r="512" s="102" customFormat="1" ht="12" customHeight="1"/>
    <row r="513" s="102" customFormat="1" ht="12" customHeight="1"/>
    <row r="514" s="102" customFormat="1" ht="12" customHeight="1"/>
    <row r="515" s="102" customFormat="1" ht="12" customHeight="1"/>
    <row r="516" s="102" customFormat="1" ht="12" customHeight="1"/>
    <row r="517" s="102" customFormat="1" ht="12" customHeight="1"/>
    <row r="518" s="102" customFormat="1" ht="12" customHeight="1"/>
    <row r="519" s="102" customFormat="1" ht="12" customHeight="1"/>
    <row r="520" s="102" customFormat="1" ht="12" customHeight="1"/>
    <row r="521" s="102" customFormat="1" ht="12" customHeight="1"/>
    <row r="522" s="102" customFormat="1" ht="12" customHeight="1"/>
    <row r="523" s="102" customFormat="1" ht="12" customHeight="1"/>
    <row r="524" s="102" customFormat="1" ht="12" customHeight="1"/>
    <row r="525" s="102" customFormat="1" ht="12" customHeight="1"/>
    <row r="526" s="102" customFormat="1" ht="12" customHeight="1"/>
    <row r="527" s="102" customFormat="1" ht="12" customHeight="1"/>
    <row r="528" s="102" customFormat="1" ht="12" customHeight="1"/>
    <row r="529" s="102" customFormat="1" ht="12" customHeight="1"/>
    <row r="530" s="102" customFormat="1" ht="12" customHeight="1"/>
    <row r="531" s="102" customFormat="1" ht="12" customHeight="1"/>
    <row r="532" s="102" customFormat="1" ht="12" customHeight="1"/>
    <row r="533" s="102" customFormat="1" ht="12" customHeight="1"/>
    <row r="534" s="102" customFormat="1" ht="12" customHeight="1"/>
    <row r="535" s="102" customFormat="1" ht="12" customHeight="1"/>
    <row r="536" s="102" customFormat="1" ht="12" customHeight="1"/>
    <row r="537" s="102" customFormat="1" ht="12" customHeight="1"/>
    <row r="538" s="102" customFormat="1" ht="12" customHeight="1"/>
    <row r="539" s="102" customFormat="1" ht="12" customHeight="1"/>
    <row r="540" s="102" customFormat="1" ht="12" customHeight="1"/>
    <row r="541" s="102" customFormat="1" ht="12" customHeight="1"/>
    <row r="542" s="102" customFormat="1" ht="12" customHeight="1"/>
    <row r="543" s="102" customFormat="1" ht="12" customHeight="1"/>
    <row r="544" s="102" customFormat="1" ht="12" customHeight="1"/>
    <row r="545" s="102" customFormat="1" ht="12" customHeight="1"/>
    <row r="546" s="102" customFormat="1" ht="12" customHeight="1"/>
    <row r="547" s="102" customFormat="1" ht="12" customHeight="1"/>
    <row r="548" s="102" customFormat="1" ht="12" customHeight="1"/>
    <row r="549" s="102" customFormat="1" ht="12" customHeight="1"/>
    <row r="550" s="102" customFormat="1" ht="12" customHeight="1"/>
    <row r="551" s="102" customFormat="1" ht="12" customHeight="1"/>
    <row r="552" s="102" customFormat="1" ht="12" customHeight="1"/>
    <row r="553" s="102" customFormat="1" ht="12" customHeight="1"/>
    <row r="554" s="102" customFormat="1" ht="12" customHeight="1"/>
    <row r="555" s="102" customFormat="1" ht="12" customHeight="1"/>
    <row r="556" s="102" customFormat="1" ht="12" customHeight="1"/>
    <row r="557" s="102" customFormat="1" ht="12" customHeight="1"/>
    <row r="558" s="102" customFormat="1" ht="12" customHeight="1"/>
    <row r="559" s="102" customFormat="1" ht="12" customHeight="1"/>
    <row r="560" s="102" customFormat="1" ht="12" customHeight="1"/>
    <row r="561" s="102" customFormat="1" ht="12" customHeight="1"/>
    <row r="562" s="102" customFormat="1" ht="12" customHeight="1"/>
    <row r="563" s="102" customFormat="1" ht="12" customHeight="1"/>
    <row r="564" s="102" customFormat="1" ht="12" customHeight="1"/>
    <row r="565" s="102" customFormat="1" ht="12" customHeight="1"/>
    <row r="566" s="102" customFormat="1" ht="12" customHeight="1"/>
    <row r="567" s="102" customFormat="1" ht="12" customHeight="1"/>
    <row r="568" s="102" customFormat="1" ht="12" customHeight="1"/>
    <row r="569" s="102" customFormat="1" ht="12" customHeight="1"/>
    <row r="570" s="102" customFormat="1" ht="12" customHeight="1"/>
    <row r="571" s="102" customFormat="1" ht="12" customHeight="1"/>
    <row r="572" s="102" customFormat="1" ht="12" customHeight="1"/>
    <row r="573" s="102" customFormat="1" ht="12" customHeight="1"/>
    <row r="574" s="102" customFormat="1" ht="12" customHeight="1"/>
    <row r="575" s="102" customFormat="1" ht="12" customHeight="1"/>
    <row r="576" s="102" customFormat="1" ht="12" customHeight="1"/>
    <row r="577" s="102" customFormat="1" ht="12" customHeight="1"/>
    <row r="578" s="102" customFormat="1" ht="12" customHeight="1"/>
    <row r="579" s="102" customFormat="1" ht="12" customHeight="1"/>
    <row r="580" s="102" customFormat="1" ht="12" customHeight="1"/>
    <row r="581" s="102" customFormat="1" ht="12" customHeight="1"/>
    <row r="582" s="102" customFormat="1" ht="12" customHeight="1"/>
    <row r="583" s="102" customFormat="1" ht="12" customHeight="1"/>
    <row r="584" s="102" customFormat="1" ht="12" customHeight="1"/>
    <row r="585" s="102" customFormat="1" ht="12" customHeight="1"/>
    <row r="586" s="102" customFormat="1" ht="12" customHeight="1"/>
    <row r="587" s="102" customFormat="1" ht="12" customHeight="1"/>
    <row r="588" s="102" customFormat="1" ht="12" customHeight="1"/>
    <row r="589" s="102" customFormat="1" ht="12" customHeight="1"/>
    <row r="590" s="102" customFormat="1" ht="12" customHeight="1"/>
    <row r="591" s="102" customFormat="1" ht="12" customHeight="1"/>
    <row r="592" s="102" customFormat="1" ht="12" customHeight="1"/>
    <row r="593" s="102" customFormat="1" ht="12" customHeight="1"/>
    <row r="594" s="102" customFormat="1" ht="12" customHeight="1"/>
    <row r="595" s="102" customFormat="1" ht="12" customHeight="1"/>
    <row r="596" s="102" customFormat="1" ht="12" customHeight="1"/>
    <row r="597" s="102" customFormat="1" ht="12" customHeight="1"/>
    <row r="598" s="102" customFormat="1" ht="12" customHeight="1"/>
    <row r="599" s="102" customFormat="1" ht="12" customHeight="1"/>
    <row r="600" s="102" customFormat="1" ht="12" customHeight="1"/>
    <row r="601" s="102" customFormat="1" ht="12" customHeight="1"/>
    <row r="602" s="102" customFormat="1" ht="12" customHeight="1"/>
    <row r="603" s="102" customFormat="1" ht="12" customHeight="1"/>
    <row r="604" s="102" customFormat="1" ht="12" customHeight="1"/>
  </sheetData>
  <mergeCells count="8">
    <mergeCell ref="A31:D31"/>
    <mergeCell ref="A37:D37"/>
    <mergeCell ref="A44:D44"/>
    <mergeCell ref="A28:D28"/>
    <mergeCell ref="B1:D1"/>
    <mergeCell ref="B2:D2"/>
    <mergeCell ref="A5:B5"/>
    <mergeCell ref="A3:D3"/>
  </mergeCells>
  <pageMargins left="0.31496062992125984" right="0.31496062992125984" top="0.35433070866141736" bottom="0.35433070866141736" header="0.31496062992125984" footer="0.31496062992125984"/>
  <pageSetup fitToHeight="0"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54"/>
  <sheetViews>
    <sheetView topLeftCell="A13" workbookViewId="0">
      <selection activeCell="A34" sqref="A34"/>
    </sheetView>
  </sheetViews>
  <sheetFormatPr baseColWidth="10" defaultRowHeight="12"/>
  <cols>
    <col min="1" max="1" width="36.85546875" style="88" customWidth="1"/>
    <col min="2" max="2" width="20.42578125" style="88" customWidth="1"/>
    <col min="3" max="3" width="40.28515625" style="88" customWidth="1"/>
    <col min="4" max="16384" width="11.42578125" style="88"/>
  </cols>
  <sheetData>
    <row r="1" spans="1:3" ht="15.75">
      <c r="A1" s="966" t="s">
        <v>427</v>
      </c>
      <c r="B1" s="967"/>
      <c r="C1" s="968"/>
    </row>
    <row r="2" spans="1:3" ht="15.75">
      <c r="A2" s="973" t="s">
        <v>405</v>
      </c>
      <c r="B2" s="940"/>
      <c r="C2" s="974"/>
    </row>
    <row r="3" spans="1:3" ht="15.75" customHeight="1">
      <c r="A3" s="963" t="s">
        <v>1276</v>
      </c>
      <c r="B3" s="964"/>
      <c r="C3" s="965"/>
    </row>
    <row r="4" spans="1:3" s="516" customFormat="1" ht="5.25" customHeight="1">
      <c r="A4" s="515"/>
      <c r="B4" s="515"/>
      <c r="C4" s="515"/>
    </row>
    <row r="5" spans="1:3" ht="14.25">
      <c r="A5" s="969" t="s">
        <v>406</v>
      </c>
      <c r="B5" s="971" t="s">
        <v>407</v>
      </c>
      <c r="C5" s="972"/>
    </row>
    <row r="6" spans="1:3" ht="43.5" thickBot="1">
      <c r="A6" s="970"/>
      <c r="B6" s="550" t="s">
        <v>408</v>
      </c>
      <c r="C6" s="551" t="s">
        <v>357</v>
      </c>
    </row>
    <row r="7" spans="1:3">
      <c r="A7" s="233"/>
      <c r="B7" s="233"/>
      <c r="C7" s="233"/>
    </row>
    <row r="8" spans="1:3">
      <c r="A8" s="222"/>
      <c r="B8" s="222"/>
      <c r="C8" s="222"/>
    </row>
    <row r="9" spans="1:3">
      <c r="A9" s="222"/>
      <c r="B9" s="222"/>
      <c r="C9" s="222"/>
    </row>
    <row r="10" spans="1:3">
      <c r="A10" s="222"/>
      <c r="B10" s="222"/>
      <c r="C10" s="222"/>
    </row>
    <row r="11" spans="1:3">
      <c r="A11" s="222"/>
      <c r="B11" s="222"/>
      <c r="C11" s="222"/>
    </row>
    <row r="12" spans="1:3">
      <c r="A12" s="222"/>
      <c r="B12" s="222"/>
      <c r="C12" s="222"/>
    </row>
    <row r="13" spans="1:3">
      <c r="A13" s="222"/>
      <c r="B13" s="222"/>
      <c r="C13" s="222"/>
    </row>
    <row r="14" spans="1:3">
      <c r="A14" s="222"/>
      <c r="B14" s="222"/>
      <c r="C14" s="222"/>
    </row>
    <row r="15" spans="1:3">
      <c r="A15" s="222"/>
      <c r="B15" s="222"/>
      <c r="C15" s="222"/>
    </row>
    <row r="16" spans="1:3">
      <c r="A16" s="223"/>
      <c r="B16" s="223"/>
      <c r="C16" s="223"/>
    </row>
    <row r="17" spans="1:8">
      <c r="A17" s="223"/>
      <c r="B17" s="223"/>
      <c r="C17" s="223"/>
    </row>
    <row r="18" spans="1:8">
      <c r="A18" s="223"/>
      <c r="B18" s="223"/>
      <c r="C18" s="223"/>
    </row>
    <row r="19" spans="1:8">
      <c r="A19" s="89"/>
      <c r="B19" s="89"/>
      <c r="C19" s="89"/>
    </row>
    <row r="20" spans="1:8">
      <c r="A20" s="585" t="s">
        <v>994</v>
      </c>
      <c r="B20" s="183"/>
      <c r="C20" s="183"/>
    </row>
    <row r="21" spans="1:8" ht="30" customHeight="1">
      <c r="A21" s="851" t="s">
        <v>77</v>
      </c>
      <c r="B21" s="851"/>
      <c r="C21" s="851"/>
      <c r="D21" s="243"/>
      <c r="E21" s="243"/>
      <c r="F21" s="243"/>
      <c r="G21" s="243"/>
      <c r="H21" s="243"/>
    </row>
    <row r="22" spans="1:8">
      <c r="A22" s="244"/>
      <c r="B22" s="244"/>
      <c r="C22" s="244"/>
      <c r="D22" s="244"/>
      <c r="E22" s="244"/>
      <c r="F22" s="244"/>
      <c r="G22" s="244"/>
      <c r="H22" s="244"/>
    </row>
    <row r="23" spans="1:8">
      <c r="A23" s="403"/>
      <c r="B23" s="403"/>
      <c r="C23" s="403"/>
      <c r="D23" s="403"/>
      <c r="E23" s="403"/>
      <c r="F23" s="403"/>
      <c r="G23" s="403"/>
      <c r="H23" s="403"/>
    </row>
    <row r="24" spans="1:8">
      <c r="A24" s="403"/>
      <c r="B24" s="403"/>
      <c r="C24" s="403"/>
      <c r="D24" s="403"/>
      <c r="E24" s="403"/>
      <c r="F24" s="403"/>
      <c r="G24" s="403"/>
      <c r="H24" s="403"/>
    </row>
    <row r="25" spans="1:8">
      <c r="A25" s="403"/>
      <c r="B25" s="403"/>
      <c r="C25" s="403"/>
      <c r="D25" s="403"/>
      <c r="E25" s="403"/>
      <c r="F25" s="403"/>
      <c r="G25" s="403"/>
      <c r="H25" s="403"/>
    </row>
    <row r="26" spans="1:8">
      <c r="A26" s="247"/>
      <c r="C26" s="247"/>
    </row>
    <row r="27" spans="1:8">
      <c r="A27" s="406" t="s">
        <v>891</v>
      </c>
      <c r="C27" s="406" t="s">
        <v>892</v>
      </c>
    </row>
    <row r="28" spans="1:8">
      <c r="A28" s="245"/>
      <c r="C28" s="245"/>
    </row>
    <row r="29" spans="1:8">
      <c r="A29" s="406"/>
      <c r="C29" s="406"/>
    </row>
    <row r="30" spans="1:8">
      <c r="A30" s="406"/>
      <c r="C30" s="406"/>
    </row>
    <row r="31" spans="1:8">
      <c r="A31" s="406"/>
      <c r="C31" s="406"/>
    </row>
    <row r="33" spans="1:3">
      <c r="A33" s="247"/>
      <c r="C33" s="247"/>
    </row>
    <row r="34" spans="1:3">
      <c r="A34" s="406" t="s">
        <v>1334</v>
      </c>
      <c r="C34" s="406" t="s">
        <v>893</v>
      </c>
    </row>
    <row r="40" spans="1:3">
      <c r="A40" s="962" t="s">
        <v>900</v>
      </c>
      <c r="B40" s="962"/>
      <c r="C40" s="962"/>
    </row>
    <row r="41" spans="1:3">
      <c r="A41" s="797" t="s">
        <v>894</v>
      </c>
      <c r="B41" s="797"/>
      <c r="C41" s="797"/>
    </row>
    <row r="54" spans="1:1">
      <c r="A54" s="88" t="s">
        <v>1126</v>
      </c>
    </row>
  </sheetData>
  <mergeCells count="8">
    <mergeCell ref="A40:C40"/>
    <mergeCell ref="A41:C41"/>
    <mergeCell ref="A3:C3"/>
    <mergeCell ref="A21:C21"/>
    <mergeCell ref="A1:C1"/>
    <mergeCell ref="A5:A6"/>
    <mergeCell ref="B5:C5"/>
    <mergeCell ref="A2:C2"/>
  </mergeCells>
  <pageMargins left="0.31496062992125984" right="0.31496062992125984" top="0.35433070866141736" bottom="0.35433070866141736" header="0.31496062992125984" footer="0.31496062992125984"/>
  <pageSetup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C38"/>
  <sheetViews>
    <sheetView workbookViewId="0">
      <selection activeCell="A32" sqref="A32"/>
    </sheetView>
  </sheetViews>
  <sheetFormatPr baseColWidth="10" defaultRowHeight="12"/>
  <cols>
    <col min="1" max="1" width="57.140625" style="88" customWidth="1"/>
    <col min="2" max="2" width="19.85546875" style="88" customWidth="1"/>
    <col min="3" max="3" width="37.5703125" style="88" customWidth="1"/>
    <col min="4" max="16384" width="11.42578125" style="88"/>
  </cols>
  <sheetData>
    <row r="1" spans="1:3" ht="15.75">
      <c r="A1" s="936" t="s">
        <v>427</v>
      </c>
      <c r="B1" s="937"/>
      <c r="C1" s="938"/>
    </row>
    <row r="2" spans="1:3" ht="15.75">
      <c r="A2" s="939" t="s">
        <v>415</v>
      </c>
      <c r="B2" s="940"/>
      <c r="C2" s="941"/>
    </row>
    <row r="3" spans="1:3" ht="15.75" customHeight="1" thickBot="1">
      <c r="A3" s="947" t="s">
        <v>1276</v>
      </c>
      <c r="B3" s="948"/>
      <c r="C3" s="949"/>
    </row>
    <row r="4" spans="1:3" s="516" customFormat="1" ht="6.75" customHeight="1">
      <c r="A4" s="519"/>
      <c r="B4" s="520"/>
      <c r="C4" s="521"/>
    </row>
    <row r="5" spans="1:3" ht="12" customHeight="1">
      <c r="A5" s="975" t="s">
        <v>416</v>
      </c>
      <c r="B5" s="977" t="s">
        <v>417</v>
      </c>
      <c r="C5" s="978"/>
    </row>
    <row r="6" spans="1:3" ht="15.75" customHeight="1" thickBot="1">
      <c r="A6" s="976"/>
      <c r="B6" s="979"/>
      <c r="C6" s="980"/>
    </row>
    <row r="7" spans="1:3" ht="15" customHeight="1">
      <c r="A7" s="221"/>
      <c r="B7" s="981"/>
      <c r="C7" s="981"/>
    </row>
    <row r="8" spans="1:3">
      <c r="A8" s="222"/>
      <c r="B8" s="982"/>
      <c r="C8" s="982"/>
    </row>
    <row r="9" spans="1:3">
      <c r="A9" s="222"/>
      <c r="B9" s="982"/>
      <c r="C9" s="982"/>
    </row>
    <row r="10" spans="1:3">
      <c r="A10" s="222"/>
      <c r="B10" s="982"/>
      <c r="C10" s="982"/>
    </row>
    <row r="11" spans="1:3">
      <c r="A11" s="222"/>
      <c r="B11" s="982"/>
      <c r="C11" s="982"/>
    </row>
    <row r="12" spans="1:3">
      <c r="A12" s="222"/>
      <c r="B12" s="982"/>
      <c r="C12" s="982"/>
    </row>
    <row r="13" spans="1:3">
      <c r="A13" s="222"/>
      <c r="B13" s="982"/>
      <c r="C13" s="982"/>
    </row>
    <row r="14" spans="1:3">
      <c r="A14" s="222"/>
      <c r="B14" s="982"/>
      <c r="C14" s="982"/>
    </row>
    <row r="15" spans="1:3">
      <c r="A15" s="222"/>
      <c r="B15" s="982"/>
      <c r="C15" s="982"/>
    </row>
    <row r="16" spans="1:3">
      <c r="A16" s="223"/>
      <c r="B16" s="982"/>
      <c r="C16" s="982"/>
    </row>
    <row r="17" spans="1:3">
      <c r="A17" s="223"/>
      <c r="B17" s="982"/>
      <c r="C17" s="982"/>
    </row>
    <row r="18" spans="1:3">
      <c r="A18" s="223"/>
      <c r="B18" s="982"/>
      <c r="C18" s="982"/>
    </row>
    <row r="19" spans="1:3" ht="4.5" customHeight="1">
      <c r="A19" s="89"/>
      <c r="B19" s="89"/>
      <c r="C19" s="89"/>
    </row>
    <row r="20" spans="1:3">
      <c r="A20" s="983" t="s">
        <v>994</v>
      </c>
      <c r="B20" s="851"/>
      <c r="C20" s="851"/>
    </row>
    <row r="21" spans="1:3" ht="38.25" customHeight="1">
      <c r="A21" s="702" t="s">
        <v>77</v>
      </c>
      <c r="B21" s="702"/>
      <c r="C21" s="702"/>
    </row>
    <row r="22" spans="1:3">
      <c r="A22" s="702"/>
    </row>
    <row r="25" spans="1:3">
      <c r="A25" s="88" t="s">
        <v>441</v>
      </c>
      <c r="B25" s="797" t="s">
        <v>485</v>
      </c>
      <c r="C25" s="797"/>
    </row>
    <row r="26" spans="1:3">
      <c r="A26" s="88" t="s">
        <v>899</v>
      </c>
      <c r="B26" s="797" t="s">
        <v>892</v>
      </c>
      <c r="C26" s="797"/>
    </row>
    <row r="28" spans="1:3">
      <c r="A28" s="797"/>
      <c r="B28" s="797"/>
      <c r="C28" s="797"/>
    </row>
    <row r="29" spans="1:3">
      <c r="A29" s="797"/>
      <c r="B29" s="797"/>
      <c r="C29" s="797"/>
    </row>
    <row r="30" spans="1:3">
      <c r="A30" s="797"/>
      <c r="B30" s="797"/>
      <c r="C30" s="797"/>
    </row>
    <row r="31" spans="1:3">
      <c r="A31" s="88" t="s">
        <v>441</v>
      </c>
      <c r="B31" s="797" t="s">
        <v>485</v>
      </c>
      <c r="C31" s="797"/>
    </row>
    <row r="32" spans="1:3">
      <c r="A32" s="88" t="s">
        <v>1335</v>
      </c>
      <c r="B32" s="797" t="s">
        <v>893</v>
      </c>
      <c r="C32" s="797"/>
    </row>
    <row r="36" spans="1:3">
      <c r="A36" s="797" t="s">
        <v>441</v>
      </c>
      <c r="B36" s="797"/>
      <c r="C36" s="797"/>
    </row>
    <row r="37" spans="1:3">
      <c r="A37" s="797" t="s">
        <v>894</v>
      </c>
      <c r="B37" s="797"/>
      <c r="C37" s="797"/>
    </row>
    <row r="38" spans="1:3">
      <c r="A38" s="797"/>
      <c r="B38" s="797"/>
      <c r="C38" s="797"/>
    </row>
  </sheetData>
  <mergeCells count="28">
    <mergeCell ref="A36:C36"/>
    <mergeCell ref="A37:C37"/>
    <mergeCell ref="A38:C38"/>
    <mergeCell ref="A29:C29"/>
    <mergeCell ref="A28:C28"/>
    <mergeCell ref="A30:C30"/>
    <mergeCell ref="B25:C25"/>
    <mergeCell ref="B26:C26"/>
    <mergeCell ref="B31:C31"/>
    <mergeCell ref="B32:C32"/>
    <mergeCell ref="B17:C17"/>
    <mergeCell ref="B18:C18"/>
    <mergeCell ref="A20:C20"/>
    <mergeCell ref="B12:C12"/>
    <mergeCell ref="B13:C13"/>
    <mergeCell ref="B14:C14"/>
    <mergeCell ref="B15:C15"/>
    <mergeCell ref="B16:C16"/>
    <mergeCell ref="B7:C7"/>
    <mergeCell ref="B8:C8"/>
    <mergeCell ref="B9:C9"/>
    <mergeCell ref="B10:C10"/>
    <mergeCell ref="B11:C11"/>
    <mergeCell ref="A1:C1"/>
    <mergeCell ref="A2:C2"/>
    <mergeCell ref="A3:C3"/>
    <mergeCell ref="A5:A6"/>
    <mergeCell ref="B5:C6"/>
  </mergeCells>
  <pageMargins left="0.51181102362204722" right="0.51181102362204722" top="0.55118110236220474" bottom="0.35433070866141736" header="0.31496062992125984" footer="0.31496062992125984"/>
  <pageSetup scale="110" orientation="landscape"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4"/>
  <sheetViews>
    <sheetView workbookViewId="0">
      <selection activeCell="J17" sqref="J17"/>
    </sheetView>
  </sheetViews>
  <sheetFormatPr baseColWidth="10" defaultRowHeight="12.75"/>
  <cols>
    <col min="1" max="1" width="40.140625" style="432" customWidth="1"/>
    <col min="2" max="2" width="7.5703125" style="433" customWidth="1"/>
    <col min="3" max="3" width="7.28515625" style="433" customWidth="1"/>
    <col min="4" max="4" width="19" style="433" customWidth="1"/>
    <col min="5" max="5" width="11.42578125" style="432"/>
    <col min="6" max="6" width="8.5703125" style="432" customWidth="1"/>
    <col min="7" max="16384" width="11.42578125" style="432"/>
  </cols>
  <sheetData>
    <row r="1" spans="1:6" ht="15.75">
      <c r="A1" s="852" t="s">
        <v>427</v>
      </c>
      <c r="B1" s="853"/>
      <c r="C1" s="853"/>
      <c r="D1" s="853"/>
      <c r="E1" s="853"/>
      <c r="F1" s="858"/>
    </row>
    <row r="2" spans="1:6" ht="15.75">
      <c r="A2" s="854" t="s">
        <v>1113</v>
      </c>
      <c r="B2" s="855"/>
      <c r="C2" s="855"/>
      <c r="D2" s="855"/>
      <c r="E2" s="855"/>
      <c r="F2" s="859"/>
    </row>
    <row r="3" spans="1:6" ht="15.75">
      <c r="A3" s="856" t="s">
        <v>1278</v>
      </c>
      <c r="B3" s="857"/>
      <c r="C3" s="857"/>
      <c r="D3" s="857"/>
      <c r="E3" s="857"/>
      <c r="F3" s="860"/>
    </row>
    <row r="4" spans="1:6" s="433" customFormat="1" ht="4.5" customHeight="1" thickBot="1">
      <c r="A4" s="641"/>
      <c r="B4" s="641"/>
      <c r="C4" s="641"/>
      <c r="D4" s="641"/>
      <c r="E4" s="641"/>
      <c r="F4" s="641"/>
    </row>
    <row r="5" spans="1:6" ht="13.5" thickBot="1">
      <c r="A5" s="642" t="s">
        <v>965</v>
      </c>
      <c r="B5" s="991" t="s">
        <v>964</v>
      </c>
      <c r="C5" s="991"/>
      <c r="D5" s="991"/>
      <c r="E5" s="991" t="s">
        <v>1111</v>
      </c>
      <c r="F5" s="992"/>
    </row>
    <row r="6" spans="1:6" ht="13.5" thickBot="1">
      <c r="A6" s="620"/>
      <c r="B6" s="993"/>
      <c r="C6" s="994"/>
      <c r="D6" s="995"/>
      <c r="E6" s="996"/>
      <c r="F6" s="997"/>
    </row>
    <row r="7" spans="1:6" ht="13.5" thickBot="1">
      <c r="A7" s="620"/>
      <c r="B7" s="993"/>
      <c r="C7" s="994"/>
      <c r="D7" s="995"/>
      <c r="E7" s="996"/>
      <c r="F7" s="997"/>
    </row>
    <row r="8" spans="1:6" ht="39" thickBot="1">
      <c r="A8" s="621" t="s">
        <v>1112</v>
      </c>
      <c r="B8" s="989" t="s">
        <v>1114</v>
      </c>
      <c r="C8" s="989"/>
      <c r="D8" s="989"/>
      <c r="E8" s="990">
        <v>18702709163</v>
      </c>
      <c r="F8" s="990"/>
    </row>
    <row r="9" spans="1:6" ht="13.5" thickBot="1">
      <c r="A9" s="620"/>
      <c r="B9" s="993"/>
      <c r="C9" s="994"/>
      <c r="D9" s="995"/>
      <c r="E9" s="996"/>
      <c r="F9" s="997"/>
    </row>
    <row r="10" spans="1:6" ht="39" thickBot="1">
      <c r="A10" s="621" t="s">
        <v>1115</v>
      </c>
      <c r="B10" s="989" t="s">
        <v>1114</v>
      </c>
      <c r="C10" s="989"/>
      <c r="D10" s="989"/>
      <c r="E10" s="990">
        <v>18702709171</v>
      </c>
      <c r="F10" s="990"/>
    </row>
    <row r="11" spans="1:6" ht="13.5" thickBot="1">
      <c r="A11" s="620"/>
      <c r="B11" s="989"/>
      <c r="C11" s="989"/>
      <c r="D11" s="989"/>
      <c r="E11" s="989"/>
      <c r="F11" s="989"/>
    </row>
    <row r="12" spans="1:6" ht="13.5" thickBot="1">
      <c r="A12" s="621"/>
      <c r="B12" s="989"/>
      <c r="C12" s="989"/>
      <c r="D12" s="989"/>
      <c r="E12" s="990"/>
      <c r="F12" s="990"/>
    </row>
    <row r="13" spans="1:6" ht="15.75" customHeight="1" thickBot="1">
      <c r="A13" s="620"/>
      <c r="B13" s="989"/>
      <c r="C13" s="989"/>
      <c r="D13" s="989"/>
      <c r="E13" s="988"/>
      <c r="F13" s="988"/>
    </row>
    <row r="14" spans="1:6" ht="13.5" thickBot="1">
      <c r="A14" s="620"/>
      <c r="B14" s="989"/>
      <c r="C14" s="989"/>
      <c r="D14" s="989"/>
      <c r="E14" s="989"/>
      <c r="F14" s="989"/>
    </row>
    <row r="15" spans="1:6" ht="13.5" thickBot="1">
      <c r="A15" s="621"/>
      <c r="B15" s="989"/>
      <c r="C15" s="989"/>
      <c r="D15" s="989"/>
      <c r="E15" s="988"/>
      <c r="F15" s="988"/>
    </row>
    <row r="16" spans="1:6" ht="13.5" thickBot="1">
      <c r="A16" s="620"/>
      <c r="B16" s="985"/>
      <c r="C16" s="986"/>
      <c r="D16" s="987"/>
      <c r="E16" s="988"/>
      <c r="F16" s="988"/>
    </row>
    <row r="17" spans="1:6" ht="13.5" thickBot="1">
      <c r="A17" s="620"/>
      <c r="B17" s="985"/>
      <c r="C17" s="986"/>
      <c r="D17" s="987"/>
      <c r="E17" s="988"/>
      <c r="F17" s="988"/>
    </row>
    <row r="18" spans="1:6" ht="13.5" thickBot="1">
      <c r="A18" s="621"/>
      <c r="B18" s="985"/>
      <c r="C18" s="986"/>
      <c r="D18" s="987"/>
      <c r="E18" s="988"/>
      <c r="F18" s="988"/>
    </row>
    <row r="19" spans="1:6" ht="13.5" thickBot="1">
      <c r="A19" s="620"/>
      <c r="B19" s="985"/>
      <c r="C19" s="986"/>
      <c r="D19" s="987"/>
      <c r="E19" s="988"/>
      <c r="F19" s="988"/>
    </row>
    <row r="20" spans="1:6" ht="13.5" thickBot="1">
      <c r="A20" s="620"/>
      <c r="B20" s="985"/>
      <c r="C20" s="986"/>
      <c r="D20" s="987"/>
      <c r="E20" s="988"/>
      <c r="F20" s="988"/>
    </row>
    <row r="21" spans="1:6" ht="13.5" thickBot="1">
      <c r="A21" s="621"/>
      <c r="B21" s="985"/>
      <c r="C21" s="986"/>
      <c r="D21" s="987"/>
      <c r="E21" s="988"/>
      <c r="F21" s="988"/>
    </row>
    <row r="22" spans="1:6" ht="13.5" thickBot="1">
      <c r="A22" s="620"/>
      <c r="B22" s="985"/>
      <c r="C22" s="986"/>
      <c r="D22" s="987"/>
      <c r="E22" s="988"/>
      <c r="F22" s="988"/>
    </row>
    <row r="23" spans="1:6" ht="13.5" thickBot="1">
      <c r="A23" s="621"/>
      <c r="B23" s="985"/>
      <c r="C23" s="986"/>
      <c r="D23" s="987"/>
      <c r="E23" s="988"/>
      <c r="F23" s="988"/>
    </row>
    <row r="24" spans="1:6" ht="13.5" thickBot="1">
      <c r="A24" s="620"/>
      <c r="B24" s="985"/>
      <c r="C24" s="986"/>
      <c r="D24" s="987"/>
      <c r="E24" s="988"/>
      <c r="F24" s="988"/>
    </row>
    <row r="25" spans="1:6" ht="13.5" thickBot="1">
      <c r="A25" s="620"/>
      <c r="B25" s="985"/>
      <c r="C25" s="986"/>
      <c r="D25" s="987"/>
      <c r="E25" s="988"/>
      <c r="F25" s="988"/>
    </row>
    <row r="26" spans="1:6" ht="13.5" thickBot="1">
      <c r="A26" s="621"/>
      <c r="B26" s="985"/>
      <c r="C26" s="986"/>
      <c r="D26" s="987"/>
      <c r="E26" s="988"/>
      <c r="F26" s="988"/>
    </row>
    <row r="27" spans="1:6" ht="13.5" thickBot="1">
      <c r="A27" s="620"/>
      <c r="B27" s="985"/>
      <c r="C27" s="986"/>
      <c r="D27" s="987"/>
      <c r="E27" s="988"/>
      <c r="F27" s="988"/>
    </row>
    <row r="28" spans="1:6" ht="13.5" thickBot="1">
      <c r="A28" s="621"/>
      <c r="B28" s="985"/>
      <c r="C28" s="986"/>
      <c r="D28" s="987"/>
      <c r="E28" s="988"/>
      <c r="F28" s="988"/>
    </row>
    <row r="29" spans="1:6" ht="13.5" thickBot="1">
      <c r="A29" s="620"/>
      <c r="B29" s="985"/>
      <c r="C29" s="986"/>
      <c r="D29" s="987"/>
      <c r="E29" s="988"/>
      <c r="F29" s="988"/>
    </row>
    <row r="30" spans="1:6" ht="13.5" thickBot="1">
      <c r="A30" s="621"/>
      <c r="B30" s="985"/>
      <c r="C30" s="986"/>
      <c r="D30" s="987"/>
      <c r="E30" s="988"/>
      <c r="F30" s="988"/>
    </row>
    <row r="31" spans="1:6" ht="13.5" thickBot="1">
      <c r="A31" s="620"/>
      <c r="B31" s="985"/>
      <c r="C31" s="986"/>
      <c r="D31" s="987"/>
      <c r="E31" s="988"/>
      <c r="F31" s="988"/>
    </row>
    <row r="32" spans="1:6" ht="13.5" thickBot="1">
      <c r="A32" s="620"/>
      <c r="B32" s="985"/>
      <c r="C32" s="986"/>
      <c r="D32" s="987"/>
      <c r="E32" s="988"/>
      <c r="F32" s="988"/>
    </row>
    <row r="33" spans="1:6" ht="13.5" thickBot="1">
      <c r="A33" s="621"/>
      <c r="B33" s="985"/>
      <c r="C33" s="986"/>
      <c r="D33" s="987"/>
      <c r="E33" s="988"/>
      <c r="F33" s="988"/>
    </row>
    <row r="34" spans="1:6" ht="13.5" thickBot="1">
      <c r="A34" s="620"/>
      <c r="B34" s="985"/>
      <c r="C34" s="986"/>
      <c r="D34" s="987"/>
      <c r="E34" s="988"/>
      <c r="F34" s="988"/>
    </row>
    <row r="35" spans="1:6" ht="13.5" thickBot="1">
      <c r="A35" s="620"/>
      <c r="B35" s="985"/>
      <c r="C35" s="986"/>
      <c r="D35" s="987"/>
      <c r="E35" s="988"/>
      <c r="F35" s="988"/>
    </row>
    <row r="36" spans="1:6" ht="13.5" thickBot="1">
      <c r="A36" s="621"/>
      <c r="B36" s="985"/>
      <c r="C36" s="986"/>
      <c r="D36" s="987"/>
      <c r="E36" s="988"/>
      <c r="F36" s="988"/>
    </row>
    <row r="37" spans="1:6" ht="13.5" thickBot="1">
      <c r="A37" s="620"/>
      <c r="B37" s="985"/>
      <c r="C37" s="986"/>
      <c r="D37" s="987"/>
      <c r="E37" s="988"/>
      <c r="F37" s="988"/>
    </row>
    <row r="38" spans="1:6" ht="13.5" thickBot="1">
      <c r="A38" s="621"/>
      <c r="B38" s="989"/>
      <c r="C38" s="989"/>
      <c r="D38" s="989"/>
      <c r="E38" s="990"/>
      <c r="F38" s="990"/>
    </row>
    <row r="39" spans="1:6" ht="13.5" thickBot="1">
      <c r="A39" s="434"/>
      <c r="B39" s="435"/>
      <c r="C39" s="435"/>
      <c r="D39" s="435"/>
      <c r="E39" s="436"/>
      <c r="F39" s="436"/>
    </row>
    <row r="40" spans="1:6">
      <c r="A40" s="586" t="s">
        <v>994</v>
      </c>
      <c r="B40" s="587"/>
      <c r="C40" s="587"/>
      <c r="D40" s="587"/>
      <c r="E40" s="588"/>
      <c r="F40" s="588"/>
    </row>
    <row r="41" spans="1:6" ht="27" customHeight="1">
      <c r="A41" s="984" t="s">
        <v>77</v>
      </c>
      <c r="B41" s="984"/>
      <c r="C41" s="984"/>
      <c r="D41" s="984"/>
      <c r="E41" s="984"/>
      <c r="F41" s="984"/>
    </row>
    <row r="42" spans="1:6">
      <c r="A42" s="560"/>
      <c r="B42" s="560"/>
      <c r="C42" s="560"/>
      <c r="D42" s="560"/>
      <c r="E42" s="560"/>
      <c r="F42" s="560"/>
    </row>
    <row r="43" spans="1:6">
      <c r="A43" s="560"/>
      <c r="B43" s="560"/>
      <c r="C43" s="560"/>
      <c r="D43" s="560"/>
      <c r="E43" s="560"/>
      <c r="F43" s="560"/>
    </row>
    <row r="44" spans="1:6">
      <c r="A44" s="432" t="s">
        <v>966</v>
      </c>
    </row>
    <row r="45" spans="1:6">
      <c r="A45" s="437" t="s">
        <v>967</v>
      </c>
    </row>
    <row r="47" spans="1:6" s="438" customFormat="1" ht="14.25">
      <c r="B47" s="439"/>
      <c r="C47" s="439"/>
      <c r="D47" s="439"/>
    </row>
    <row r="48" spans="1:6" s="438" customFormat="1" ht="14.25">
      <c r="A48" s="438" t="s">
        <v>968</v>
      </c>
      <c r="B48" s="439"/>
      <c r="C48" s="439"/>
      <c r="D48" s="439"/>
    </row>
    <row r="49" spans="1:4" s="438" customFormat="1" ht="14.25">
      <c r="A49" s="409" t="s">
        <v>1336</v>
      </c>
      <c r="B49" s="439"/>
      <c r="C49" s="439"/>
      <c r="D49" s="439"/>
    </row>
    <row r="50" spans="1:4" s="438" customFormat="1" ht="14.25">
      <c r="A50" s="409"/>
      <c r="B50" s="439"/>
      <c r="C50" s="439"/>
      <c r="D50" s="439"/>
    </row>
    <row r="51" spans="1:4" s="438" customFormat="1" ht="14.25">
      <c r="A51" s="409"/>
      <c r="B51" s="439"/>
      <c r="C51" s="439"/>
      <c r="D51" s="439"/>
    </row>
    <row r="52" spans="1:4" s="438" customFormat="1" ht="14.25">
      <c r="A52" s="440" t="s">
        <v>920</v>
      </c>
      <c r="B52" s="439"/>
      <c r="C52" s="439"/>
      <c r="D52" s="439"/>
    </row>
    <row r="53" spans="1:4" s="438" customFormat="1" ht="14.25">
      <c r="A53" s="409" t="s">
        <v>917</v>
      </c>
      <c r="B53" s="439"/>
      <c r="C53" s="439"/>
      <c r="D53" s="439"/>
    </row>
    <row r="54" spans="1:4" s="438" customFormat="1" ht="14.25">
      <c r="B54" s="439"/>
      <c r="C54" s="439"/>
      <c r="D54" s="439"/>
    </row>
  </sheetData>
  <mergeCells count="72">
    <mergeCell ref="E32:F32"/>
    <mergeCell ref="E34:F34"/>
    <mergeCell ref="E35:F35"/>
    <mergeCell ref="E37:F37"/>
    <mergeCell ref="E24:F24"/>
    <mergeCell ref="E25:F25"/>
    <mergeCell ref="E27:F27"/>
    <mergeCell ref="E29:F29"/>
    <mergeCell ref="E31:F31"/>
    <mergeCell ref="E30:F30"/>
    <mergeCell ref="E16:F16"/>
    <mergeCell ref="E17:F17"/>
    <mergeCell ref="E19:F19"/>
    <mergeCell ref="E20:F20"/>
    <mergeCell ref="E22:F22"/>
    <mergeCell ref="E18:F18"/>
    <mergeCell ref="E21:F21"/>
    <mergeCell ref="B32:D32"/>
    <mergeCell ref="B34:D34"/>
    <mergeCell ref="B35:D35"/>
    <mergeCell ref="B37:D37"/>
    <mergeCell ref="B24:D24"/>
    <mergeCell ref="B25:D25"/>
    <mergeCell ref="B27:D27"/>
    <mergeCell ref="B29:D29"/>
    <mergeCell ref="B31:D31"/>
    <mergeCell ref="B30:D30"/>
    <mergeCell ref="B16:D16"/>
    <mergeCell ref="B17:D17"/>
    <mergeCell ref="B19:D19"/>
    <mergeCell ref="B20:D20"/>
    <mergeCell ref="B22:D22"/>
    <mergeCell ref="B18:D18"/>
    <mergeCell ref="B21:D21"/>
    <mergeCell ref="B6:D6"/>
    <mergeCell ref="B7:D7"/>
    <mergeCell ref="E6:F6"/>
    <mergeCell ref="E7:F7"/>
    <mergeCell ref="B9:D9"/>
    <mergeCell ref="E9:F9"/>
    <mergeCell ref="B8:D8"/>
    <mergeCell ref="E8:F8"/>
    <mergeCell ref="B5:D5"/>
    <mergeCell ref="E5:F5"/>
    <mergeCell ref="A1:F1"/>
    <mergeCell ref="A2:F2"/>
    <mergeCell ref="A3:F3"/>
    <mergeCell ref="B10:D10"/>
    <mergeCell ref="E10:F10"/>
    <mergeCell ref="B12:D12"/>
    <mergeCell ref="E12:F12"/>
    <mergeCell ref="B15:D15"/>
    <mergeCell ref="E15:F15"/>
    <mergeCell ref="B13:D13"/>
    <mergeCell ref="B14:D14"/>
    <mergeCell ref="B11:D11"/>
    <mergeCell ref="E11:F11"/>
    <mergeCell ref="E14:F14"/>
    <mergeCell ref="E13:F13"/>
    <mergeCell ref="B23:D23"/>
    <mergeCell ref="E23:F23"/>
    <mergeCell ref="B26:D26"/>
    <mergeCell ref="E26:F26"/>
    <mergeCell ref="B28:D28"/>
    <mergeCell ref="E28:F28"/>
    <mergeCell ref="A41:F41"/>
    <mergeCell ref="B33:D33"/>
    <mergeCell ref="E33:F33"/>
    <mergeCell ref="B36:D36"/>
    <mergeCell ref="E36:F36"/>
    <mergeCell ref="B38:D38"/>
    <mergeCell ref="E38:F38"/>
  </mergeCells>
  <pageMargins left="0.70866141732283472" right="0" top="0.35433070866141736" bottom="0.35433070866141736" header="0.31496062992125984" footer="0.31496062992125984"/>
  <pageSetup scale="95"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6"/>
  <sheetViews>
    <sheetView workbookViewId="0">
      <selection activeCell="M18" sqref="M18"/>
    </sheetView>
  </sheetViews>
  <sheetFormatPr baseColWidth="10" defaultRowHeight="14.25"/>
  <cols>
    <col min="1" max="1" width="18.5703125" style="87" customWidth="1"/>
    <col min="2" max="2" width="18" style="87" customWidth="1"/>
    <col min="3" max="3" width="11.42578125" style="87"/>
    <col min="4" max="4" width="9.5703125" style="87" customWidth="1"/>
    <col min="5" max="5" width="11.42578125" style="87"/>
    <col min="6" max="6" width="8.140625" style="87" customWidth="1"/>
    <col min="7" max="7" width="13.42578125" style="87" customWidth="1"/>
    <col min="8" max="8" width="8.7109375" style="87" customWidth="1"/>
    <col min="9" max="16384" width="11.42578125" style="87"/>
  </cols>
  <sheetData>
    <row r="1" spans="1:8" ht="20.25" customHeight="1">
      <c r="A1" s="852" t="s">
        <v>427</v>
      </c>
      <c r="B1" s="853"/>
      <c r="C1" s="853"/>
      <c r="D1" s="853"/>
      <c r="E1" s="853"/>
      <c r="F1" s="853"/>
      <c r="G1" s="853"/>
      <c r="H1" s="858"/>
    </row>
    <row r="2" spans="1:8" ht="15.75">
      <c r="A2" s="854" t="s">
        <v>1017</v>
      </c>
      <c r="B2" s="855"/>
      <c r="C2" s="855"/>
      <c r="D2" s="855"/>
      <c r="E2" s="855"/>
      <c r="F2" s="855"/>
      <c r="G2" s="855"/>
      <c r="H2" s="859"/>
    </row>
    <row r="3" spans="1:8" ht="15.75">
      <c r="A3" s="854" t="s">
        <v>1018</v>
      </c>
      <c r="B3" s="855"/>
      <c r="C3" s="855"/>
      <c r="D3" s="855"/>
      <c r="E3" s="855"/>
      <c r="F3" s="855"/>
      <c r="G3" s="855"/>
      <c r="H3" s="859"/>
    </row>
    <row r="4" spans="1:8" ht="15.75">
      <c r="A4" s="854" t="s">
        <v>1003</v>
      </c>
      <c r="B4" s="855"/>
      <c r="C4" s="855"/>
      <c r="D4" s="855"/>
      <c r="E4" s="855"/>
      <c r="F4" s="855"/>
      <c r="G4" s="855"/>
      <c r="H4" s="859"/>
    </row>
    <row r="5" spans="1:8" ht="15.75">
      <c r="A5" s="856" t="s">
        <v>1276</v>
      </c>
      <c r="B5" s="857"/>
      <c r="C5" s="857"/>
      <c r="D5" s="857"/>
      <c r="E5" s="857"/>
      <c r="F5" s="857"/>
      <c r="G5" s="857"/>
      <c r="H5" s="860"/>
    </row>
    <row r="6" spans="1:8" ht="6" customHeight="1">
      <c r="A6" s="86"/>
      <c r="B6" s="86"/>
      <c r="C6" s="86"/>
      <c r="D6" s="86"/>
      <c r="E6" s="86"/>
      <c r="F6" s="86"/>
      <c r="G6" s="86"/>
      <c r="H6" s="86"/>
    </row>
    <row r="7" spans="1:8">
      <c r="A7" s="998" t="s">
        <v>1004</v>
      </c>
      <c r="B7" s="999"/>
      <c r="C7" s="1002" t="s">
        <v>1007</v>
      </c>
      <c r="D7" s="1003"/>
      <c r="E7" s="1002" t="s">
        <v>1005</v>
      </c>
      <c r="F7" s="1003"/>
      <c r="G7" s="1002" t="s">
        <v>1006</v>
      </c>
      <c r="H7" s="1003"/>
    </row>
    <row r="8" spans="1:8">
      <c r="A8" s="1000"/>
      <c r="B8" s="1001"/>
      <c r="C8" s="1004"/>
      <c r="D8" s="1005"/>
      <c r="E8" s="1004"/>
      <c r="F8" s="1005"/>
      <c r="G8" s="1004"/>
      <c r="H8" s="1005"/>
    </row>
    <row r="9" spans="1:8">
      <c r="A9" s="907"/>
      <c r="B9" s="908"/>
      <c r="C9" s="908"/>
      <c r="D9" s="908"/>
      <c r="E9" s="908"/>
      <c r="F9" s="908"/>
      <c r="G9" s="908"/>
      <c r="H9" s="909"/>
    </row>
    <row r="10" spans="1:8">
      <c r="A10" s="895"/>
      <c r="B10" s="895"/>
      <c r="C10" s="895"/>
      <c r="D10" s="895"/>
      <c r="E10" s="895"/>
      <c r="F10" s="895"/>
      <c r="G10" s="905">
        <f>+C10-E10</f>
        <v>0</v>
      </c>
      <c r="H10" s="906"/>
    </row>
    <row r="11" spans="1:8">
      <c r="A11" s="895"/>
      <c r="B11" s="895"/>
      <c r="C11" s="896"/>
      <c r="D11" s="896"/>
      <c r="E11" s="896"/>
      <c r="F11" s="896"/>
      <c r="G11" s="905">
        <f t="shared" ref="G11:G19" si="0">+C11-E11</f>
        <v>0</v>
      </c>
      <c r="H11" s="906"/>
    </row>
    <row r="12" spans="1:8">
      <c r="A12" s="895"/>
      <c r="B12" s="895"/>
      <c r="C12" s="896"/>
      <c r="D12" s="896"/>
      <c r="E12" s="896"/>
      <c r="F12" s="896"/>
      <c r="G12" s="905">
        <f t="shared" si="0"/>
        <v>0</v>
      </c>
      <c r="H12" s="906"/>
    </row>
    <row r="13" spans="1:8">
      <c r="A13" s="895"/>
      <c r="B13" s="895"/>
      <c r="C13" s="896"/>
      <c r="D13" s="896"/>
      <c r="E13" s="896"/>
      <c r="F13" s="896"/>
      <c r="G13" s="905">
        <f t="shared" si="0"/>
        <v>0</v>
      </c>
      <c r="H13" s="906"/>
    </row>
    <row r="14" spans="1:8">
      <c r="A14" s="895"/>
      <c r="B14" s="895"/>
      <c r="C14" s="896"/>
      <c r="D14" s="896"/>
      <c r="E14" s="896"/>
      <c r="F14" s="896"/>
      <c r="G14" s="905">
        <f t="shared" si="0"/>
        <v>0</v>
      </c>
      <c r="H14" s="906"/>
    </row>
    <row r="15" spans="1:8">
      <c r="A15" s="895"/>
      <c r="B15" s="895"/>
      <c r="C15" s="896"/>
      <c r="D15" s="896"/>
      <c r="E15" s="896"/>
      <c r="F15" s="896"/>
      <c r="G15" s="905">
        <f t="shared" si="0"/>
        <v>0</v>
      </c>
      <c r="H15" s="906"/>
    </row>
    <row r="16" spans="1:8">
      <c r="A16" s="895"/>
      <c r="B16" s="895"/>
      <c r="C16" s="896"/>
      <c r="D16" s="896"/>
      <c r="E16" s="896"/>
      <c r="F16" s="896"/>
      <c r="G16" s="905">
        <f t="shared" si="0"/>
        <v>0</v>
      </c>
      <c r="H16" s="906"/>
    </row>
    <row r="17" spans="1:8">
      <c r="A17" s="895"/>
      <c r="B17" s="895"/>
      <c r="C17" s="896"/>
      <c r="D17" s="896"/>
      <c r="E17" s="896"/>
      <c r="F17" s="896"/>
      <c r="G17" s="905">
        <f t="shared" si="0"/>
        <v>0</v>
      </c>
      <c r="H17" s="906"/>
    </row>
    <row r="18" spans="1:8">
      <c r="A18" s="895"/>
      <c r="B18" s="895"/>
      <c r="C18" s="896"/>
      <c r="D18" s="896"/>
      <c r="E18" s="896"/>
      <c r="F18" s="896"/>
      <c r="G18" s="905">
        <f t="shared" si="0"/>
        <v>0</v>
      </c>
      <c r="H18" s="906"/>
    </row>
    <row r="19" spans="1:8">
      <c r="A19" s="895"/>
      <c r="B19" s="895"/>
      <c r="C19" s="896"/>
      <c r="D19" s="896"/>
      <c r="E19" s="896"/>
      <c r="F19" s="896"/>
      <c r="G19" s="905">
        <f t="shared" si="0"/>
        <v>0</v>
      </c>
      <c r="H19" s="906"/>
    </row>
    <row r="20" spans="1:8">
      <c r="A20" s="895"/>
      <c r="B20" s="895"/>
      <c r="C20" s="895"/>
      <c r="D20" s="895"/>
      <c r="E20" s="895"/>
      <c r="F20" s="895"/>
      <c r="G20" s="905">
        <f t="shared" ref="G20:G21" si="1">+C20-E20</f>
        <v>0</v>
      </c>
      <c r="H20" s="906"/>
    </row>
    <row r="21" spans="1:8">
      <c r="A21" s="895"/>
      <c r="B21" s="895"/>
      <c r="C21" s="895"/>
      <c r="D21" s="895"/>
      <c r="E21" s="895"/>
      <c r="F21" s="895"/>
      <c r="G21" s="905">
        <f t="shared" si="1"/>
        <v>0</v>
      </c>
      <c r="H21" s="906"/>
    </row>
    <row r="22" spans="1:8">
      <c r="A22" s="895"/>
      <c r="B22" s="895"/>
      <c r="C22" s="896"/>
      <c r="D22" s="896"/>
      <c r="E22" s="896"/>
      <c r="F22" s="896"/>
      <c r="G22" s="905">
        <f>+C22-E22</f>
        <v>0</v>
      </c>
      <c r="H22" s="906"/>
    </row>
    <row r="23" spans="1:8">
      <c r="A23" s="895"/>
      <c r="B23" s="895"/>
      <c r="C23" s="896"/>
      <c r="D23" s="896"/>
      <c r="E23" s="896"/>
      <c r="F23" s="896"/>
      <c r="G23" s="905">
        <f>+C23-E23</f>
        <v>0</v>
      </c>
      <c r="H23" s="906"/>
    </row>
    <row r="24" spans="1:8">
      <c r="A24" s="895"/>
      <c r="B24" s="895"/>
      <c r="C24" s="896"/>
      <c r="D24" s="896"/>
      <c r="E24" s="896"/>
      <c r="F24" s="896"/>
      <c r="G24" s="905">
        <f t="shared" ref="G24:G29" si="2">+C24-E24</f>
        <v>0</v>
      </c>
      <c r="H24" s="906"/>
    </row>
    <row r="25" spans="1:8">
      <c r="A25" s="895"/>
      <c r="B25" s="895"/>
      <c r="C25" s="896"/>
      <c r="D25" s="896"/>
      <c r="E25" s="896"/>
      <c r="F25" s="896"/>
      <c r="G25" s="905">
        <f t="shared" si="2"/>
        <v>0</v>
      </c>
      <c r="H25" s="906"/>
    </row>
    <row r="26" spans="1:8">
      <c r="A26" s="895"/>
      <c r="B26" s="895"/>
      <c r="C26" s="896"/>
      <c r="D26" s="896"/>
      <c r="E26" s="896"/>
      <c r="F26" s="896"/>
      <c r="G26" s="905">
        <f t="shared" si="2"/>
        <v>0</v>
      </c>
      <c r="H26" s="906"/>
    </row>
    <row r="27" spans="1:8">
      <c r="A27" s="895"/>
      <c r="B27" s="895"/>
      <c r="C27" s="896"/>
      <c r="D27" s="896"/>
      <c r="E27" s="896"/>
      <c r="F27" s="896"/>
      <c r="G27" s="905">
        <f t="shared" si="2"/>
        <v>0</v>
      </c>
      <c r="H27" s="906"/>
    </row>
    <row r="28" spans="1:8">
      <c r="A28" s="895"/>
      <c r="B28" s="895"/>
      <c r="C28" s="896"/>
      <c r="D28" s="896"/>
      <c r="E28" s="896"/>
      <c r="F28" s="896"/>
      <c r="G28" s="905">
        <f t="shared" si="2"/>
        <v>0</v>
      </c>
      <c r="H28" s="906"/>
    </row>
    <row r="29" spans="1:8">
      <c r="A29" s="895"/>
      <c r="B29" s="895"/>
      <c r="C29" s="896"/>
      <c r="D29" s="896"/>
      <c r="E29" s="896"/>
      <c r="F29" s="896"/>
      <c r="G29" s="905">
        <f t="shared" si="2"/>
        <v>0</v>
      </c>
      <c r="H29" s="906"/>
    </row>
    <row r="30" spans="1:8">
      <c r="A30" s="895"/>
      <c r="B30" s="895"/>
      <c r="C30" s="896"/>
      <c r="D30" s="896"/>
      <c r="E30" s="896"/>
      <c r="F30" s="896"/>
      <c r="G30" s="897"/>
      <c r="H30" s="897"/>
    </row>
    <row r="31" spans="1:8">
      <c r="A31" s="1006" t="s">
        <v>130</v>
      </c>
      <c r="B31" s="1007"/>
      <c r="C31" s="1007"/>
      <c r="D31" s="1007"/>
      <c r="E31" s="1007"/>
      <c r="F31" s="1008"/>
      <c r="G31" s="905">
        <f>SUM(G10:G30)</f>
        <v>0</v>
      </c>
      <c r="H31" s="906"/>
    </row>
    <row r="32" spans="1:8">
      <c r="A32" s="86"/>
      <c r="B32" s="86"/>
      <c r="C32" s="86"/>
      <c r="D32" s="86"/>
      <c r="E32" s="86"/>
      <c r="F32" s="86"/>
      <c r="G32" s="86"/>
      <c r="H32" s="86"/>
    </row>
    <row r="33" spans="1:8">
      <c r="A33" s="556" t="s">
        <v>994</v>
      </c>
    </row>
    <row r="34" spans="1:8" ht="28.5" customHeight="1">
      <c r="A34" s="1009" t="s">
        <v>77</v>
      </c>
      <c r="B34" s="1009"/>
      <c r="C34" s="1009"/>
      <c r="D34" s="1009"/>
      <c r="E34" s="243"/>
      <c r="F34" s="243"/>
      <c r="G34" s="243"/>
      <c r="H34" s="243"/>
    </row>
    <row r="37" spans="1:8">
      <c r="A37" s="904" t="s">
        <v>918</v>
      </c>
      <c r="B37" s="904"/>
      <c r="C37" s="411" t="s">
        <v>919</v>
      </c>
      <c r="D37" s="411"/>
      <c r="E37" s="411"/>
      <c r="F37" s="411"/>
    </row>
    <row r="38" spans="1:8" ht="15">
      <c r="A38" s="100" t="s">
        <v>916</v>
      </c>
      <c r="E38" s="100"/>
      <c r="F38" s="100"/>
      <c r="G38" s="17"/>
      <c r="H38" s="46"/>
    </row>
    <row r="41" spans="1:8">
      <c r="A41" s="894" t="s">
        <v>920</v>
      </c>
      <c r="B41" s="894"/>
      <c r="C41" s="87" t="s">
        <v>921</v>
      </c>
    </row>
    <row r="42" spans="1:8">
      <c r="A42" s="88" t="s">
        <v>1336</v>
      </c>
      <c r="B42" s="88"/>
      <c r="C42" s="88"/>
      <c r="D42" s="88"/>
      <c r="E42" s="88"/>
      <c r="F42" s="88"/>
    </row>
    <row r="45" spans="1:8">
      <c r="A45" s="87" t="s">
        <v>922</v>
      </c>
    </row>
    <row r="46" spans="1:8">
      <c r="A46" s="88" t="s">
        <v>917</v>
      </c>
    </row>
  </sheetData>
  <mergeCells count="99">
    <mergeCell ref="A34:D34"/>
    <mergeCell ref="A37:B37"/>
    <mergeCell ref="A41:B41"/>
    <mergeCell ref="C7:D8"/>
    <mergeCell ref="E7:F8"/>
    <mergeCell ref="C28:D28"/>
    <mergeCell ref="E28:F28"/>
    <mergeCell ref="A23:B23"/>
    <mergeCell ref="C23:D23"/>
    <mergeCell ref="E23:F23"/>
    <mergeCell ref="A21:B21"/>
    <mergeCell ref="C21:D21"/>
    <mergeCell ref="E21:F21"/>
    <mergeCell ref="A19:B19"/>
    <mergeCell ref="C19:D19"/>
    <mergeCell ref="E19:F19"/>
    <mergeCell ref="A29:B29"/>
    <mergeCell ref="C29:D29"/>
    <mergeCell ref="E29:F29"/>
    <mergeCell ref="G29:H29"/>
    <mergeCell ref="A27:B27"/>
    <mergeCell ref="C27:D27"/>
    <mergeCell ref="E27:F27"/>
    <mergeCell ref="G27:H27"/>
    <mergeCell ref="A28:B28"/>
    <mergeCell ref="G28:H28"/>
    <mergeCell ref="A31:F31"/>
    <mergeCell ref="A30:B30"/>
    <mergeCell ref="C30:D30"/>
    <mergeCell ref="E30:F30"/>
    <mergeCell ref="G30:H30"/>
    <mergeCell ref="G31:H31"/>
    <mergeCell ref="A25:B25"/>
    <mergeCell ref="C25:D25"/>
    <mergeCell ref="E25:F25"/>
    <mergeCell ref="G25:H25"/>
    <mergeCell ref="A26:B26"/>
    <mergeCell ref="C26:D26"/>
    <mergeCell ref="E26:F26"/>
    <mergeCell ref="G26:H26"/>
    <mergeCell ref="G23:H23"/>
    <mergeCell ref="A24:B24"/>
    <mergeCell ref="C24:D24"/>
    <mergeCell ref="E24:F24"/>
    <mergeCell ref="G24:H24"/>
    <mergeCell ref="G21:H21"/>
    <mergeCell ref="A22:B22"/>
    <mergeCell ref="C22:D22"/>
    <mergeCell ref="E22:F22"/>
    <mergeCell ref="G22:H22"/>
    <mergeCell ref="G19:H19"/>
    <mergeCell ref="A20:B20"/>
    <mergeCell ref="C20:D20"/>
    <mergeCell ref="E20:F20"/>
    <mergeCell ref="G20:H20"/>
    <mergeCell ref="A17:B17"/>
    <mergeCell ref="C17:D17"/>
    <mergeCell ref="E17:F17"/>
    <mergeCell ref="G17:H17"/>
    <mergeCell ref="A18:B18"/>
    <mergeCell ref="C18:D18"/>
    <mergeCell ref="E18:F18"/>
    <mergeCell ref="G18:H18"/>
    <mergeCell ref="A15:B15"/>
    <mergeCell ref="C15:D15"/>
    <mergeCell ref="E15:F15"/>
    <mergeCell ref="G15:H15"/>
    <mergeCell ref="A16:B16"/>
    <mergeCell ref="C16:D16"/>
    <mergeCell ref="E16:F16"/>
    <mergeCell ref="G16:H16"/>
    <mergeCell ref="A13:B13"/>
    <mergeCell ref="C13:D13"/>
    <mergeCell ref="E13:F13"/>
    <mergeCell ref="G13:H13"/>
    <mergeCell ref="A14:B14"/>
    <mergeCell ref="C14:D14"/>
    <mergeCell ref="E14:F14"/>
    <mergeCell ref="G14:H14"/>
    <mergeCell ref="A11:B11"/>
    <mergeCell ref="C11:D11"/>
    <mergeCell ref="E11:F11"/>
    <mergeCell ref="G11:H11"/>
    <mergeCell ref="A12:B12"/>
    <mergeCell ref="C12:D12"/>
    <mergeCell ref="E12:F12"/>
    <mergeCell ref="G12:H12"/>
    <mergeCell ref="A7:B8"/>
    <mergeCell ref="A9:H9"/>
    <mergeCell ref="A10:B10"/>
    <mergeCell ref="C10:D10"/>
    <mergeCell ref="E10:F10"/>
    <mergeCell ref="G10:H10"/>
    <mergeCell ref="G7:H8"/>
    <mergeCell ref="A1:H1"/>
    <mergeCell ref="A2:H2"/>
    <mergeCell ref="A3:H3"/>
    <mergeCell ref="A4:H4"/>
    <mergeCell ref="A5:H5"/>
  </mergeCells>
  <pageMargins left="0.31496062992125984" right="0" top="0.74803149606299213" bottom="0.74803149606299213" header="0.31496062992125984" footer="0.31496062992125984"/>
  <pageSetup orientation="portrait"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8"/>
  <sheetViews>
    <sheetView topLeftCell="A52" workbookViewId="0">
      <selection activeCell="H65" sqref="H65"/>
    </sheetView>
  </sheetViews>
  <sheetFormatPr baseColWidth="10" defaultRowHeight="15"/>
  <cols>
    <col min="1" max="1" width="22.5703125" customWidth="1"/>
    <col min="4" max="4" width="47" customWidth="1"/>
    <col min="5" max="5" width="15.28515625" customWidth="1"/>
    <col min="6" max="6" width="14.140625" customWidth="1"/>
  </cols>
  <sheetData>
    <row r="1" spans="1:6" ht="21" customHeight="1">
      <c r="A1" s="1021" t="s">
        <v>1020</v>
      </c>
      <c r="B1" s="1022"/>
      <c r="C1" s="1022"/>
      <c r="D1" s="1022"/>
      <c r="E1" s="1022"/>
      <c r="F1" s="1023"/>
    </row>
    <row r="2" spans="1:6" ht="21">
      <c r="A2" s="1024" t="s">
        <v>1159</v>
      </c>
      <c r="B2" s="1025"/>
      <c r="C2" s="1025"/>
      <c r="D2" s="1025"/>
      <c r="E2" s="1025"/>
      <c r="F2" s="1026"/>
    </row>
    <row r="3" spans="1:6" ht="21">
      <c r="A3" s="1027" t="s">
        <v>1279</v>
      </c>
      <c r="B3" s="1028"/>
      <c r="C3" s="1028"/>
      <c r="D3" s="1028"/>
      <c r="E3" s="1028"/>
      <c r="F3" s="1029"/>
    </row>
    <row r="4" spans="1:6" ht="18.75">
      <c r="A4" s="1032" t="s">
        <v>1021</v>
      </c>
      <c r="B4" s="1034" t="s">
        <v>1106</v>
      </c>
      <c r="C4" s="1034" t="s">
        <v>1107</v>
      </c>
      <c r="D4" s="1035" t="s">
        <v>1022</v>
      </c>
      <c r="E4" s="1030" t="s">
        <v>1161</v>
      </c>
      <c r="F4" s="1031"/>
    </row>
    <row r="5" spans="1:6" ht="48.75" customHeight="1">
      <c r="A5" s="1033"/>
      <c r="B5" s="1034"/>
      <c r="C5" s="1034"/>
      <c r="D5" s="1035"/>
      <c r="E5" s="649" t="s">
        <v>1016</v>
      </c>
      <c r="F5" s="650" t="s">
        <v>1160</v>
      </c>
    </row>
    <row r="6" spans="1:6" ht="21">
      <c r="A6" s="1013" t="s">
        <v>1023</v>
      </c>
      <c r="B6" s="1014"/>
      <c r="C6" s="1014"/>
      <c r="D6" s="1015"/>
      <c r="E6" s="651"/>
      <c r="F6" s="651"/>
    </row>
    <row r="7" spans="1:6" ht="15.75">
      <c r="A7" s="596" t="s">
        <v>431</v>
      </c>
      <c r="B7" s="597" t="s">
        <v>1024</v>
      </c>
      <c r="C7" s="598" t="s">
        <v>1025</v>
      </c>
      <c r="D7" s="599" t="s">
        <v>465</v>
      </c>
      <c r="E7" s="643">
        <v>0</v>
      </c>
      <c r="F7" s="643">
        <v>0</v>
      </c>
    </row>
    <row r="8" spans="1:6" ht="15.75">
      <c r="A8" s="596" t="s">
        <v>431</v>
      </c>
      <c r="B8" s="597" t="s">
        <v>1024</v>
      </c>
      <c r="C8" s="598" t="s">
        <v>1026</v>
      </c>
      <c r="D8" s="599" t="s">
        <v>1027</v>
      </c>
      <c r="E8" s="643">
        <v>0</v>
      </c>
      <c r="F8" s="643">
        <v>0</v>
      </c>
    </row>
    <row r="9" spans="1:6" ht="31.5">
      <c r="A9" s="596" t="s">
        <v>431</v>
      </c>
      <c r="B9" s="597" t="s">
        <v>1024</v>
      </c>
      <c r="C9" s="598" t="s">
        <v>1028</v>
      </c>
      <c r="D9" s="600" t="s">
        <v>1029</v>
      </c>
      <c r="E9" s="643">
        <v>0</v>
      </c>
      <c r="F9" s="707">
        <f>14709.96+26280.03+3598.87</f>
        <v>44588.86</v>
      </c>
    </row>
    <row r="10" spans="1:6" ht="17.25">
      <c r="A10" s="601"/>
      <c r="B10" s="597"/>
      <c r="C10" s="1010" t="s">
        <v>1030</v>
      </c>
      <c r="D10" s="1011"/>
      <c r="E10" s="644">
        <f>SUM(E7:E9)</f>
        <v>0</v>
      </c>
      <c r="F10" s="644">
        <f>SUM(F7:F9)</f>
        <v>44588.86</v>
      </c>
    </row>
    <row r="11" spans="1:6">
      <c r="A11" s="69"/>
      <c r="B11" s="602"/>
      <c r="C11" s="592"/>
      <c r="D11" s="311"/>
      <c r="E11" s="645"/>
      <c r="F11" s="646"/>
    </row>
    <row r="12" spans="1:6" ht="21">
      <c r="A12" s="1013" t="s">
        <v>1031</v>
      </c>
      <c r="B12" s="1014"/>
      <c r="C12" s="1014"/>
      <c r="D12" s="1015"/>
      <c r="E12" s="652"/>
      <c r="F12" s="652"/>
    </row>
    <row r="13" spans="1:6" ht="31.5">
      <c r="A13" s="596" t="s">
        <v>434</v>
      </c>
      <c r="B13" s="597" t="s">
        <v>1032</v>
      </c>
      <c r="C13" s="598" t="s">
        <v>1025</v>
      </c>
      <c r="D13" s="600" t="s">
        <v>1033</v>
      </c>
      <c r="E13" s="643">
        <v>0</v>
      </c>
      <c r="F13" s="643">
        <f>[1]CONCENTRADO!G9</f>
        <v>0</v>
      </c>
    </row>
    <row r="14" spans="1:6" ht="31.5">
      <c r="A14" s="596" t="s">
        <v>434</v>
      </c>
      <c r="B14" s="597" t="s">
        <v>1032</v>
      </c>
      <c r="C14" s="598" t="s">
        <v>1026</v>
      </c>
      <c r="D14" s="600" t="s">
        <v>1034</v>
      </c>
      <c r="E14" s="643">
        <v>0</v>
      </c>
      <c r="F14" s="643">
        <f>[1]CONCENTRADO!G10</f>
        <v>0</v>
      </c>
    </row>
    <row r="15" spans="1:6" ht="31.5">
      <c r="A15" s="596" t="s">
        <v>434</v>
      </c>
      <c r="B15" s="597" t="s">
        <v>1032</v>
      </c>
      <c r="C15" s="598" t="s">
        <v>1028</v>
      </c>
      <c r="D15" s="600" t="s">
        <v>444</v>
      </c>
      <c r="E15" s="643">
        <v>0</v>
      </c>
      <c r="F15" s="643">
        <f>[1]CONCENTRADO!G11</f>
        <v>0</v>
      </c>
    </row>
    <row r="16" spans="1:6" ht="31.5">
      <c r="A16" s="596" t="s">
        <v>434</v>
      </c>
      <c r="B16" s="597" t="s">
        <v>1032</v>
      </c>
      <c r="C16" s="598" t="s">
        <v>1035</v>
      </c>
      <c r="D16" s="600" t="s">
        <v>445</v>
      </c>
      <c r="E16" s="643">
        <v>0</v>
      </c>
      <c r="F16" s="643">
        <f>[1]CONCENTRADO!G12</f>
        <v>0</v>
      </c>
    </row>
    <row r="17" spans="1:6" ht="31.5">
      <c r="A17" s="596" t="s">
        <v>434</v>
      </c>
      <c r="B17" s="597" t="s">
        <v>1032</v>
      </c>
      <c r="C17" s="598" t="s">
        <v>1036</v>
      </c>
      <c r="D17" s="600" t="s">
        <v>446</v>
      </c>
      <c r="E17" s="643">
        <v>0</v>
      </c>
      <c r="F17" s="643">
        <f>[1]CONCENTRADO!G13</f>
        <v>0</v>
      </c>
    </row>
    <row r="18" spans="1:6" ht="15.75">
      <c r="A18" s="596" t="s">
        <v>434</v>
      </c>
      <c r="B18" s="597" t="s">
        <v>1032</v>
      </c>
      <c r="C18" s="598" t="s">
        <v>1037</v>
      </c>
      <c r="D18" s="600" t="s">
        <v>447</v>
      </c>
      <c r="E18" s="643">
        <v>0</v>
      </c>
      <c r="F18" s="643">
        <f>[1]CONCENTRADO!G14</f>
        <v>0</v>
      </c>
    </row>
    <row r="19" spans="1:6" ht="15.75">
      <c r="A19" s="596" t="s">
        <v>434</v>
      </c>
      <c r="B19" s="597" t="s">
        <v>1032</v>
      </c>
      <c r="C19" s="598" t="s">
        <v>1038</v>
      </c>
      <c r="D19" s="600" t="s">
        <v>448</v>
      </c>
      <c r="E19" s="643">
        <v>0</v>
      </c>
      <c r="F19" s="643">
        <f>[1]CONCENTRADO!G15</f>
        <v>0</v>
      </c>
    </row>
    <row r="20" spans="1:6" ht="31.5">
      <c r="A20" s="596" t="s">
        <v>434</v>
      </c>
      <c r="B20" s="597" t="s">
        <v>1167</v>
      </c>
      <c r="C20" s="622" t="s">
        <v>1166</v>
      </c>
      <c r="D20" s="600" t="s">
        <v>1165</v>
      </c>
      <c r="E20" s="707">
        <v>415000</v>
      </c>
      <c r="F20" s="643"/>
    </row>
    <row r="21" spans="1:6" ht="31.5">
      <c r="A21" s="596" t="s">
        <v>434</v>
      </c>
      <c r="B21" s="597" t="s">
        <v>1167</v>
      </c>
      <c r="C21" s="622" t="s">
        <v>1173</v>
      </c>
      <c r="D21" s="604" t="s">
        <v>1174</v>
      </c>
      <c r="E21" s="707">
        <v>269700</v>
      </c>
      <c r="F21" s="643"/>
    </row>
    <row r="22" spans="1:6" ht="17.25">
      <c r="A22" s="601"/>
      <c r="B22" s="597"/>
      <c r="C22" s="1010" t="s">
        <v>1030</v>
      </c>
      <c r="D22" s="1011"/>
      <c r="E22" s="644">
        <f>SUM(E13:E21)</f>
        <v>684700</v>
      </c>
      <c r="F22" s="644">
        <f>SUM(F13:F19)</f>
        <v>0</v>
      </c>
    </row>
    <row r="23" spans="1:6">
      <c r="A23" s="69"/>
      <c r="B23" s="602"/>
      <c r="C23" s="602"/>
      <c r="D23" s="69"/>
      <c r="E23" s="647"/>
      <c r="F23" s="647"/>
    </row>
    <row r="24" spans="1:6" ht="21">
      <c r="A24" s="1013" t="s">
        <v>1039</v>
      </c>
      <c r="B24" s="1014"/>
      <c r="C24" s="1014"/>
      <c r="D24" s="1015"/>
      <c r="E24" s="652"/>
      <c r="F24" s="652"/>
    </row>
    <row r="25" spans="1:6" ht="15.75">
      <c r="A25" s="596" t="s">
        <v>459</v>
      </c>
      <c r="B25" s="597" t="s">
        <v>1040</v>
      </c>
      <c r="C25" s="598" t="s">
        <v>1025</v>
      </c>
      <c r="D25" s="599" t="s">
        <v>1041</v>
      </c>
      <c r="E25" s="643">
        <v>0</v>
      </c>
      <c r="F25" s="643">
        <f>[1]CONCENTRADO!G17</f>
        <v>0</v>
      </c>
    </row>
    <row r="26" spans="1:6" ht="15.75">
      <c r="A26" s="596" t="s">
        <v>435</v>
      </c>
      <c r="B26" s="597" t="s">
        <v>1042</v>
      </c>
      <c r="C26" s="598" t="s">
        <v>1025</v>
      </c>
      <c r="D26" s="599" t="s">
        <v>1043</v>
      </c>
      <c r="E26" s="643">
        <v>0</v>
      </c>
      <c r="F26" s="707">
        <f>2610+4406.84</f>
        <v>7016.84</v>
      </c>
    </row>
    <row r="27" spans="1:6" ht="31.5">
      <c r="A27" s="596" t="s">
        <v>973</v>
      </c>
      <c r="B27" s="597" t="s">
        <v>1044</v>
      </c>
      <c r="C27" s="598" t="s">
        <v>1025</v>
      </c>
      <c r="D27" s="600" t="s">
        <v>1045</v>
      </c>
      <c r="E27" s="643">
        <v>0</v>
      </c>
      <c r="F27" s="707">
        <f>3959.01+3959.01+16991.68+5663.12</f>
        <v>30572.82</v>
      </c>
    </row>
    <row r="28" spans="1:6" ht="47.25">
      <c r="A28" s="596" t="s">
        <v>449</v>
      </c>
      <c r="B28" s="597" t="s">
        <v>1046</v>
      </c>
      <c r="C28" s="598" t="s">
        <v>1025</v>
      </c>
      <c r="D28" s="600" t="s">
        <v>1047</v>
      </c>
      <c r="E28" s="643">
        <v>0</v>
      </c>
      <c r="F28" s="707">
        <f>[1]CONCENTRADO!G20</f>
        <v>0</v>
      </c>
    </row>
    <row r="29" spans="1:6" ht="94.5">
      <c r="A29" s="596" t="s">
        <v>450</v>
      </c>
      <c r="B29" s="597" t="s">
        <v>1048</v>
      </c>
      <c r="C29" s="598" t="s">
        <v>1025</v>
      </c>
      <c r="D29" s="600" t="s">
        <v>1049</v>
      </c>
      <c r="E29" s="643">
        <v>0</v>
      </c>
      <c r="F29" s="643">
        <f>[1]CONCENTRADO!G21</f>
        <v>0</v>
      </c>
    </row>
    <row r="30" spans="1:6" ht="17.25">
      <c r="A30" s="601"/>
      <c r="B30" s="597"/>
      <c r="C30" s="1010" t="s">
        <v>1030</v>
      </c>
      <c r="D30" s="1011"/>
      <c r="E30" s="644">
        <f>SUM(E25:E29)</f>
        <v>0</v>
      </c>
      <c r="F30" s="644">
        <f>SUM(F25:F29)</f>
        <v>37589.660000000003</v>
      </c>
    </row>
    <row r="31" spans="1:6">
      <c r="A31" s="69"/>
      <c r="B31" s="602"/>
      <c r="C31" s="602"/>
      <c r="D31" s="69"/>
      <c r="E31" s="647"/>
      <c r="F31" s="646"/>
    </row>
    <row r="32" spans="1:6" ht="37.5" customHeight="1">
      <c r="A32" s="1016" t="s">
        <v>1050</v>
      </c>
      <c r="B32" s="1017"/>
      <c r="C32" s="1017"/>
      <c r="D32" s="1017"/>
      <c r="E32" s="653"/>
      <c r="F32" s="653"/>
    </row>
    <row r="33" spans="1:6" ht="31.5">
      <c r="A33" s="603" t="s">
        <v>432</v>
      </c>
      <c r="B33" s="597" t="s">
        <v>1051</v>
      </c>
      <c r="C33" s="598" t="s">
        <v>1025</v>
      </c>
      <c r="D33" s="600" t="s">
        <v>1052</v>
      </c>
      <c r="E33" s="643">
        <v>0</v>
      </c>
      <c r="F33" s="643">
        <f>[1]CONCENTRADO!G23</f>
        <v>0</v>
      </c>
    </row>
    <row r="34" spans="1:6" ht="15.75">
      <c r="A34" s="603" t="s">
        <v>452</v>
      </c>
      <c r="B34" s="597" t="s">
        <v>1053</v>
      </c>
      <c r="C34" s="598" t="s">
        <v>1025</v>
      </c>
      <c r="D34" s="600" t="s">
        <v>451</v>
      </c>
      <c r="E34" s="643">
        <v>0</v>
      </c>
      <c r="F34" s="643">
        <f>[1]CONCENTRADO!G24</f>
        <v>0</v>
      </c>
    </row>
    <row r="35" spans="1:6" ht="15.75">
      <c r="A35" s="603" t="s">
        <v>453</v>
      </c>
      <c r="B35" s="597" t="s">
        <v>1054</v>
      </c>
      <c r="C35" s="598" t="s">
        <v>1025</v>
      </c>
      <c r="D35" s="600" t="s">
        <v>1055</v>
      </c>
      <c r="E35" s="643">
        <v>0</v>
      </c>
      <c r="F35" s="643">
        <f>[1]CONCENTRADO!G25</f>
        <v>0</v>
      </c>
    </row>
    <row r="36" spans="1:6" ht="15.75">
      <c r="A36" s="603" t="s">
        <v>454</v>
      </c>
      <c r="B36" s="597" t="s">
        <v>1056</v>
      </c>
      <c r="C36" s="598" t="s">
        <v>1025</v>
      </c>
      <c r="D36" s="600" t="s">
        <v>1057</v>
      </c>
      <c r="E36" s="643">
        <v>0</v>
      </c>
      <c r="F36" s="643">
        <f>[1]CONCENTRADO!G26</f>
        <v>0</v>
      </c>
    </row>
    <row r="37" spans="1:6" ht="31.5">
      <c r="A37" s="603" t="s">
        <v>1104</v>
      </c>
      <c r="B37" s="597" t="s">
        <v>1058</v>
      </c>
      <c r="C37" s="598" t="s">
        <v>1025</v>
      </c>
      <c r="D37" s="600" t="s">
        <v>1059</v>
      </c>
      <c r="E37" s="643">
        <v>0</v>
      </c>
      <c r="F37" s="643">
        <f>[1]CONCENTRADO!G27</f>
        <v>0</v>
      </c>
    </row>
    <row r="38" spans="1:6" ht="31.5">
      <c r="A38" s="603" t="s">
        <v>455</v>
      </c>
      <c r="B38" s="597" t="s">
        <v>1060</v>
      </c>
      <c r="C38" s="598" t="s">
        <v>1025</v>
      </c>
      <c r="D38" s="599" t="s">
        <v>455</v>
      </c>
      <c r="E38" s="643">
        <v>0</v>
      </c>
      <c r="F38" s="643">
        <f>[1]CONCENTRADO!G28</f>
        <v>0</v>
      </c>
    </row>
    <row r="39" spans="1:6" ht="31.5">
      <c r="A39" s="603" t="s">
        <v>971</v>
      </c>
      <c r="B39" s="597" t="s">
        <v>1044</v>
      </c>
      <c r="C39" s="598" t="s">
        <v>1025</v>
      </c>
      <c r="D39" s="600" t="s">
        <v>1061</v>
      </c>
      <c r="E39" s="643">
        <v>0</v>
      </c>
      <c r="F39" s="643"/>
    </row>
    <row r="40" spans="1:6" ht="31.5">
      <c r="A40" s="603" t="s">
        <v>971</v>
      </c>
      <c r="B40" s="597" t="s">
        <v>1044</v>
      </c>
      <c r="C40" s="598" t="s">
        <v>1026</v>
      </c>
      <c r="D40" s="600" t="s">
        <v>456</v>
      </c>
      <c r="E40" s="643">
        <v>0</v>
      </c>
      <c r="F40" s="643">
        <f>[1]CONCENTRADO!G30</f>
        <v>0</v>
      </c>
    </row>
    <row r="41" spans="1:6" ht="31.5">
      <c r="A41" s="603" t="s">
        <v>971</v>
      </c>
      <c r="B41" s="597" t="s">
        <v>1044</v>
      </c>
      <c r="C41" s="598" t="s">
        <v>1028</v>
      </c>
      <c r="D41" s="600" t="s">
        <v>1062</v>
      </c>
      <c r="E41" s="643">
        <v>0</v>
      </c>
      <c r="F41" s="643">
        <f>[1]CONCENTRADO!G31</f>
        <v>0</v>
      </c>
    </row>
    <row r="42" spans="1:6" ht="31.5">
      <c r="A42" s="603" t="s">
        <v>1063</v>
      </c>
      <c r="B42" s="597" t="s">
        <v>1064</v>
      </c>
      <c r="C42" s="598" t="s">
        <v>1025</v>
      </c>
      <c r="D42" s="600" t="s">
        <v>1065</v>
      </c>
      <c r="E42" s="643">
        <v>0</v>
      </c>
      <c r="F42" s="643">
        <f>[1]CONCENTRADO!G32</f>
        <v>0</v>
      </c>
    </row>
    <row r="43" spans="1:6" ht="15.75">
      <c r="A43" s="603" t="s">
        <v>1066</v>
      </c>
      <c r="B43" s="597"/>
      <c r="C43" s="598" t="s">
        <v>1025</v>
      </c>
      <c r="D43" s="600" t="s">
        <v>457</v>
      </c>
      <c r="E43" s="643">
        <v>0</v>
      </c>
      <c r="F43" s="643">
        <f>[1]CONCENTRADO!G33</f>
        <v>0</v>
      </c>
    </row>
    <row r="44" spans="1:6" ht="47.25">
      <c r="A44" s="603" t="s">
        <v>1067</v>
      </c>
      <c r="B44" s="597" t="s">
        <v>1068</v>
      </c>
      <c r="C44" s="598" t="s">
        <v>1025</v>
      </c>
      <c r="D44" s="600" t="s">
        <v>1069</v>
      </c>
      <c r="E44" s="643">
        <v>0</v>
      </c>
      <c r="F44" s="643">
        <f>[1]CONCENTRADO!G34</f>
        <v>0</v>
      </c>
    </row>
    <row r="45" spans="1:6" ht="15.75">
      <c r="A45" s="603" t="s">
        <v>1067</v>
      </c>
      <c r="B45" s="597" t="s">
        <v>1068</v>
      </c>
      <c r="C45" s="598" t="s">
        <v>1026</v>
      </c>
      <c r="D45" s="600" t="s">
        <v>458</v>
      </c>
      <c r="E45" s="643">
        <v>0</v>
      </c>
      <c r="F45" s="643"/>
    </row>
    <row r="46" spans="1:6" ht="31.5">
      <c r="A46" s="603" t="s">
        <v>1070</v>
      </c>
      <c r="B46" s="597" t="s">
        <v>1071</v>
      </c>
      <c r="C46" s="598" t="s">
        <v>1025</v>
      </c>
      <c r="D46" s="600" t="s">
        <v>1072</v>
      </c>
      <c r="E46" s="643">
        <v>0</v>
      </c>
      <c r="F46" s="643">
        <f>[1]CONCENTRADO!G36</f>
        <v>0</v>
      </c>
    </row>
    <row r="47" spans="1:6" ht="31.5">
      <c r="A47" s="603" t="s">
        <v>1070</v>
      </c>
      <c r="B47" s="597" t="s">
        <v>1071</v>
      </c>
      <c r="C47" s="598" t="s">
        <v>1026</v>
      </c>
      <c r="D47" s="600" t="s">
        <v>1073</v>
      </c>
      <c r="E47" s="643">
        <v>0</v>
      </c>
      <c r="F47" s="643">
        <f>[1]CONCENTRADO!G37</f>
        <v>0</v>
      </c>
    </row>
    <row r="48" spans="1:6" ht="31.5">
      <c r="A48" s="603" t="s">
        <v>1070</v>
      </c>
      <c r="B48" s="597" t="s">
        <v>1071</v>
      </c>
      <c r="C48" s="598" t="s">
        <v>1028</v>
      </c>
      <c r="D48" s="600" t="s">
        <v>1074</v>
      </c>
      <c r="E48" s="643">
        <v>0</v>
      </c>
      <c r="F48" s="643">
        <f>[1]CONCENTRADO!G38</f>
        <v>0</v>
      </c>
    </row>
    <row r="49" spans="1:6" ht="31.5">
      <c r="A49" s="603" t="s">
        <v>461</v>
      </c>
      <c r="B49" s="597" t="s">
        <v>1075</v>
      </c>
      <c r="C49" s="598" t="s">
        <v>1025</v>
      </c>
      <c r="D49" s="600" t="s">
        <v>460</v>
      </c>
      <c r="E49" s="643">
        <v>0</v>
      </c>
      <c r="F49" s="643">
        <f>[1]CONCENTRADO!G39</f>
        <v>0</v>
      </c>
    </row>
    <row r="50" spans="1:6" ht="31.5">
      <c r="A50" s="603" t="s">
        <v>461</v>
      </c>
      <c r="B50" s="597" t="s">
        <v>1075</v>
      </c>
      <c r="C50" s="598" t="s">
        <v>1311</v>
      </c>
      <c r="D50" s="600" t="s">
        <v>1312</v>
      </c>
      <c r="E50" s="707"/>
      <c r="F50" s="707">
        <v>35000</v>
      </c>
    </row>
    <row r="51" spans="1:6" ht="15.75">
      <c r="A51" s="603" t="s">
        <v>462</v>
      </c>
      <c r="B51" s="597" t="s">
        <v>1076</v>
      </c>
      <c r="C51" s="598" t="s">
        <v>1025</v>
      </c>
      <c r="D51" s="599" t="s">
        <v>1077</v>
      </c>
      <c r="E51" s="643">
        <v>0</v>
      </c>
      <c r="F51" s="643">
        <f>[1]CONCENTRADO!G40</f>
        <v>0</v>
      </c>
    </row>
    <row r="52" spans="1:6" ht="15.75">
      <c r="A52" s="603" t="s">
        <v>1078</v>
      </c>
      <c r="B52" s="597" t="s">
        <v>1079</v>
      </c>
      <c r="C52" s="598" t="s">
        <v>1025</v>
      </c>
      <c r="D52" s="599" t="s">
        <v>463</v>
      </c>
      <c r="E52" s="643">
        <v>0</v>
      </c>
      <c r="F52" s="643">
        <f>[1]CONCENTRADO!G41</f>
        <v>0</v>
      </c>
    </row>
    <row r="53" spans="1:6" ht="15.75">
      <c r="A53" s="603" t="s">
        <v>1078</v>
      </c>
      <c r="B53" s="597" t="s">
        <v>1079</v>
      </c>
      <c r="C53" s="598" t="s">
        <v>1026</v>
      </c>
      <c r="D53" s="599" t="s">
        <v>1080</v>
      </c>
      <c r="E53" s="643">
        <v>0</v>
      </c>
      <c r="F53" s="643">
        <f>[1]CONCENTRADO!G42</f>
        <v>0</v>
      </c>
    </row>
    <row r="54" spans="1:6" ht="15.75">
      <c r="A54" s="603" t="s">
        <v>1081</v>
      </c>
      <c r="B54" s="597" t="s">
        <v>1082</v>
      </c>
      <c r="C54" s="598" t="s">
        <v>1025</v>
      </c>
      <c r="D54" s="599" t="s">
        <v>1083</v>
      </c>
      <c r="E54" s="643">
        <v>0</v>
      </c>
      <c r="F54" s="643">
        <f>[1]CONCENTRADO!G43</f>
        <v>0</v>
      </c>
    </row>
    <row r="55" spans="1:6" ht="15.75">
      <c r="A55" s="603" t="s">
        <v>464</v>
      </c>
      <c r="B55" s="597" t="s">
        <v>1084</v>
      </c>
      <c r="C55" s="598" t="s">
        <v>1025</v>
      </c>
      <c r="D55" s="599" t="s">
        <v>1085</v>
      </c>
      <c r="E55" s="643">
        <v>0</v>
      </c>
      <c r="F55" s="643">
        <f>[1]CONCENTRADO!G44</f>
        <v>0</v>
      </c>
    </row>
    <row r="56" spans="1:6" ht="15.75">
      <c r="A56" s="603" t="s">
        <v>464</v>
      </c>
      <c r="B56" s="597" t="s">
        <v>1084</v>
      </c>
      <c r="C56" s="598" t="s">
        <v>1026</v>
      </c>
      <c r="D56" s="599" t="s">
        <v>1086</v>
      </c>
      <c r="E56" s="643">
        <v>0</v>
      </c>
      <c r="F56" s="643">
        <f>[1]CONCENTRADO!G45</f>
        <v>0</v>
      </c>
    </row>
    <row r="57" spans="1:6" ht="17.25">
      <c r="A57" s="1010" t="s">
        <v>1030</v>
      </c>
      <c r="B57" s="1012"/>
      <c r="C57" s="1012"/>
      <c r="D57" s="1011"/>
      <c r="E57" s="644">
        <f>SUM(E33:E56)</f>
        <v>0</v>
      </c>
      <c r="F57" s="644">
        <f>SUM(F33:F56)</f>
        <v>35000</v>
      </c>
    </row>
    <row r="58" spans="1:6">
      <c r="A58" s="69"/>
      <c r="B58" s="602"/>
      <c r="C58" s="602"/>
      <c r="D58" s="69"/>
      <c r="E58" s="647"/>
      <c r="F58" s="647"/>
    </row>
    <row r="59" spans="1:6" ht="21">
      <c r="A59" s="1016" t="s">
        <v>1087</v>
      </c>
      <c r="B59" s="1017"/>
      <c r="C59" s="1017"/>
      <c r="D59" s="1018"/>
      <c r="E59" s="654"/>
      <c r="F59" s="654"/>
    </row>
    <row r="60" spans="1:6" ht="15.75">
      <c r="A60" s="596" t="s">
        <v>432</v>
      </c>
      <c r="B60" s="597" t="s">
        <v>1051</v>
      </c>
      <c r="C60" s="598" t="s">
        <v>1088</v>
      </c>
      <c r="D60" s="599" t="s">
        <v>443</v>
      </c>
      <c r="E60" s="643">
        <v>0</v>
      </c>
      <c r="F60" s="643">
        <f>[1]CONCENTRADO!G47</f>
        <v>0</v>
      </c>
    </row>
    <row r="61" spans="1:6" ht="31.5">
      <c r="A61" s="596" t="s">
        <v>432</v>
      </c>
      <c r="B61" s="597" t="s">
        <v>1051</v>
      </c>
      <c r="C61" s="598" t="s">
        <v>1089</v>
      </c>
      <c r="D61" s="600" t="s">
        <v>1090</v>
      </c>
      <c r="E61" s="643">
        <v>0</v>
      </c>
      <c r="F61" s="643">
        <f>[1]CONCENTRADO!G48</f>
        <v>0</v>
      </c>
    </row>
    <row r="62" spans="1:6" ht="15.75">
      <c r="A62" s="596" t="s">
        <v>432</v>
      </c>
      <c r="B62" s="597" t="s">
        <v>1051</v>
      </c>
      <c r="C62" s="598" t="s">
        <v>1091</v>
      </c>
      <c r="D62" s="600" t="s">
        <v>1092</v>
      </c>
      <c r="E62" s="643">
        <v>0</v>
      </c>
      <c r="F62" s="643">
        <f>[1]CONCENTRADO!G49</f>
        <v>0</v>
      </c>
    </row>
    <row r="63" spans="1:6" ht="15.75">
      <c r="A63" s="596" t="s">
        <v>432</v>
      </c>
      <c r="B63" s="597" t="s">
        <v>1051</v>
      </c>
      <c r="C63" s="598" t="s">
        <v>1093</v>
      </c>
      <c r="D63" s="600" t="s">
        <v>1094</v>
      </c>
      <c r="E63" s="643">
        <v>0</v>
      </c>
      <c r="F63" s="643">
        <f>[1]CONCENTRADO!G50</f>
        <v>0</v>
      </c>
    </row>
    <row r="64" spans="1:6" ht="31.5">
      <c r="A64" s="596" t="s">
        <v>432</v>
      </c>
      <c r="B64" s="597" t="s">
        <v>1051</v>
      </c>
      <c r="C64" s="598" t="s">
        <v>1168</v>
      </c>
      <c r="D64" s="600" t="s">
        <v>1313</v>
      </c>
      <c r="E64" s="707">
        <f>130104.5</f>
        <v>130104.5</v>
      </c>
      <c r="F64" s="643"/>
    </row>
    <row r="65" spans="1:6" ht="31.5">
      <c r="A65" s="596" t="s">
        <v>432</v>
      </c>
      <c r="B65" s="597" t="s">
        <v>1051</v>
      </c>
      <c r="C65" s="598" t="s">
        <v>1169</v>
      </c>
      <c r="D65" s="600" t="s">
        <v>1170</v>
      </c>
      <c r="E65" s="707">
        <v>183135</v>
      </c>
      <c r="F65" s="643"/>
    </row>
    <row r="66" spans="1:6" ht="31.5">
      <c r="A66" s="596" t="s">
        <v>432</v>
      </c>
      <c r="B66" s="597" t="s">
        <v>1051</v>
      </c>
      <c r="C66" s="598" t="s">
        <v>1171</v>
      </c>
      <c r="D66" s="600" t="s">
        <v>1172</v>
      </c>
      <c r="E66" s="707">
        <v>279922.5</v>
      </c>
      <c r="F66" s="643"/>
    </row>
    <row r="67" spans="1:6" ht="31.5">
      <c r="A67" s="596" t="s">
        <v>432</v>
      </c>
      <c r="B67" s="597" t="s">
        <v>1051</v>
      </c>
      <c r="C67" s="598" t="s">
        <v>1166</v>
      </c>
      <c r="D67" s="600" t="s">
        <v>1292</v>
      </c>
      <c r="E67" s="707">
        <v>35218.160000000003</v>
      </c>
      <c r="F67" s="643"/>
    </row>
    <row r="68" spans="1:6" ht="31.5">
      <c r="A68" s="596" t="s">
        <v>432</v>
      </c>
      <c r="B68" s="597" t="s">
        <v>1051</v>
      </c>
      <c r="C68" s="598" t="s">
        <v>1296</v>
      </c>
      <c r="D68" s="600" t="s">
        <v>1294</v>
      </c>
      <c r="E68" s="707">
        <f>45353.09</f>
        <v>45353.09</v>
      </c>
      <c r="F68" s="643"/>
    </row>
    <row r="69" spans="1:6" ht="31.5">
      <c r="A69" s="596" t="s">
        <v>432</v>
      </c>
      <c r="B69" s="597" t="s">
        <v>1051</v>
      </c>
      <c r="C69" s="598" t="s">
        <v>1295</v>
      </c>
      <c r="D69" s="600" t="s">
        <v>1293</v>
      </c>
      <c r="E69" s="707">
        <f>11762.4</f>
        <v>11762.4</v>
      </c>
      <c r="F69" s="643"/>
    </row>
    <row r="70" spans="1:6" ht="31.5">
      <c r="A70" s="596" t="s">
        <v>432</v>
      </c>
      <c r="B70" s="597" t="s">
        <v>1051</v>
      </c>
      <c r="C70" s="598" t="s">
        <v>1297</v>
      </c>
      <c r="D70" s="600" t="s">
        <v>1298</v>
      </c>
      <c r="E70" s="707">
        <v>22497.33</v>
      </c>
      <c r="F70" s="643"/>
    </row>
    <row r="71" spans="1:6" ht="31.5">
      <c r="A71" s="596" t="s">
        <v>432</v>
      </c>
      <c r="B71" s="597" t="s">
        <v>1051</v>
      </c>
      <c r="C71" s="598" t="s">
        <v>1299</v>
      </c>
      <c r="D71" s="600" t="s">
        <v>1300</v>
      </c>
      <c r="E71" s="707">
        <v>200000</v>
      </c>
      <c r="F71" s="643"/>
    </row>
    <row r="72" spans="1:6" ht="47.25">
      <c r="A72" s="596" t="s">
        <v>432</v>
      </c>
      <c r="B72" s="597" t="s">
        <v>1051</v>
      </c>
      <c r="C72" s="598" t="s">
        <v>1302</v>
      </c>
      <c r="D72" s="600" t="s">
        <v>1301</v>
      </c>
      <c r="E72" s="707">
        <v>200000</v>
      </c>
      <c r="F72" s="643"/>
    </row>
    <row r="73" spans="1:6" ht="31.5">
      <c r="A73" s="596" t="s">
        <v>432</v>
      </c>
      <c r="B73" s="597" t="s">
        <v>1051</v>
      </c>
      <c r="C73" s="598" t="s">
        <v>1303</v>
      </c>
      <c r="D73" s="600" t="s">
        <v>1304</v>
      </c>
      <c r="E73" s="707">
        <v>160000</v>
      </c>
      <c r="F73" s="643"/>
    </row>
    <row r="74" spans="1:6" ht="47.25">
      <c r="A74" s="596" t="s">
        <v>432</v>
      </c>
      <c r="B74" s="597" t="s">
        <v>1051</v>
      </c>
      <c r="C74" s="598" t="s">
        <v>1305</v>
      </c>
      <c r="D74" s="600" t="s">
        <v>1306</v>
      </c>
      <c r="E74" s="707">
        <v>20453.62</v>
      </c>
      <c r="F74" s="643"/>
    </row>
    <row r="75" spans="1:6" ht="31.5">
      <c r="A75" s="596" t="s">
        <v>432</v>
      </c>
      <c r="B75" s="597" t="s">
        <v>1051</v>
      </c>
      <c r="C75" s="598" t="s">
        <v>1309</v>
      </c>
      <c r="D75" s="600" t="s">
        <v>1310</v>
      </c>
      <c r="E75" s="707">
        <v>6960</v>
      </c>
      <c r="F75" s="643"/>
    </row>
    <row r="76" spans="1:6" ht="31.5">
      <c r="A76" s="596" t="s">
        <v>432</v>
      </c>
      <c r="B76" s="597" t="s">
        <v>1051</v>
      </c>
      <c r="C76" s="598" t="s">
        <v>1307</v>
      </c>
      <c r="D76" s="600" t="s">
        <v>1308</v>
      </c>
      <c r="E76" s="707">
        <v>166216.10999999999</v>
      </c>
      <c r="F76" s="643"/>
    </row>
    <row r="77" spans="1:6" ht="17.25">
      <c r="A77" s="1010" t="s">
        <v>1030</v>
      </c>
      <c r="B77" s="1012"/>
      <c r="C77" s="1012"/>
      <c r="D77" s="1011"/>
      <c r="E77" s="644">
        <f>SUM(E60:E76)</f>
        <v>1461622.71</v>
      </c>
      <c r="F77" s="644">
        <f>SUM(F60:F63)</f>
        <v>0</v>
      </c>
    </row>
    <row r="78" spans="1:6">
      <c r="A78" s="69"/>
      <c r="B78" s="602"/>
      <c r="C78" s="602"/>
      <c r="D78" s="69"/>
      <c r="E78" s="647"/>
      <c r="F78" s="647"/>
    </row>
    <row r="79" spans="1:6" ht="21">
      <c r="A79" s="1016" t="s">
        <v>1095</v>
      </c>
      <c r="B79" s="1017"/>
      <c r="C79" s="1017"/>
      <c r="D79" s="1018"/>
      <c r="E79" s="654"/>
      <c r="F79" s="654"/>
    </row>
    <row r="80" spans="1:6" ht="31.5">
      <c r="A80" s="603" t="s">
        <v>1096</v>
      </c>
      <c r="B80" s="597" t="s">
        <v>1097</v>
      </c>
      <c r="C80" s="598" t="s">
        <v>1025</v>
      </c>
      <c r="D80" s="600" t="s">
        <v>1098</v>
      </c>
      <c r="E80" s="643">
        <v>0</v>
      </c>
      <c r="F80" s="643">
        <f>[1]CONCENTRADO!G52</f>
        <v>0</v>
      </c>
    </row>
    <row r="81" spans="1:6" ht="31.5">
      <c r="A81" s="603" t="s">
        <v>1096</v>
      </c>
      <c r="B81" s="597" t="s">
        <v>1097</v>
      </c>
      <c r="C81" s="598" t="s">
        <v>1026</v>
      </c>
      <c r="D81" s="600" t="s">
        <v>1099</v>
      </c>
      <c r="E81" s="643">
        <v>0</v>
      </c>
      <c r="F81" s="643">
        <f>[1]CONCENTRADO!G53</f>
        <v>0</v>
      </c>
    </row>
    <row r="82" spans="1:6" ht="31.5">
      <c r="A82" s="603" t="s">
        <v>1096</v>
      </c>
      <c r="B82" s="597" t="s">
        <v>1097</v>
      </c>
      <c r="C82" s="598" t="s">
        <v>1035</v>
      </c>
      <c r="D82" s="600" t="s">
        <v>1100</v>
      </c>
      <c r="E82" s="643">
        <v>0</v>
      </c>
      <c r="F82" s="643">
        <f>[1]CONCENTRADO!G54</f>
        <v>0</v>
      </c>
    </row>
    <row r="83" spans="1:6" ht="15.75">
      <c r="A83" s="596" t="s">
        <v>428</v>
      </c>
      <c r="B83" s="597" t="s">
        <v>1101</v>
      </c>
      <c r="C83" s="598" t="s">
        <v>1025</v>
      </c>
      <c r="D83" s="600" t="s">
        <v>962</v>
      </c>
      <c r="E83" s="643">
        <v>0</v>
      </c>
      <c r="F83" s="707">
        <f>9976</f>
        <v>9976</v>
      </c>
    </row>
    <row r="84" spans="1:6" ht="31.5">
      <c r="A84" s="596" t="s">
        <v>428</v>
      </c>
      <c r="B84" s="597" t="s">
        <v>1101</v>
      </c>
      <c r="C84" s="598" t="s">
        <v>1026</v>
      </c>
      <c r="D84" s="604" t="s">
        <v>1102</v>
      </c>
      <c r="E84" s="643">
        <v>0</v>
      </c>
      <c r="F84" s="643">
        <f>[1]CONCENTRADO!G56</f>
        <v>0</v>
      </c>
    </row>
    <row r="85" spans="1:6" ht="18" thickBot="1">
      <c r="A85" s="1010" t="s">
        <v>1030</v>
      </c>
      <c r="B85" s="1012"/>
      <c r="C85" s="1012"/>
      <c r="D85" s="1011"/>
      <c r="E85" s="644">
        <f>SUM(E80:E84)</f>
        <v>0</v>
      </c>
      <c r="F85" s="644">
        <f>SUM(F80:F84)</f>
        <v>9976</v>
      </c>
    </row>
    <row r="86" spans="1:6" ht="18" thickBot="1">
      <c r="A86" s="1019" t="s">
        <v>1103</v>
      </c>
      <c r="B86" s="1020"/>
      <c r="C86" s="1020"/>
      <c r="D86" s="1020"/>
      <c r="E86" s="648">
        <f>E10+E22+E30+E57+E77+E85</f>
        <v>2146322.71</v>
      </c>
      <c r="F86" s="648">
        <f>F10+F22+F30+F57+F77+F85</f>
        <v>127154.52</v>
      </c>
    </row>
    <row r="88" spans="1:6" s="88" customFormat="1" ht="12">
      <c r="A88" s="962" t="s">
        <v>943</v>
      </c>
      <c r="B88" s="962"/>
      <c r="C88" s="962"/>
      <c r="D88" s="246" t="s">
        <v>1105</v>
      </c>
      <c r="F88" s="337"/>
    </row>
    <row r="89" spans="1:6" s="88" customFormat="1">
      <c r="A89" s="797" t="s">
        <v>891</v>
      </c>
      <c r="B89" s="797"/>
      <c r="C89" s="797"/>
      <c r="D89" s="590" t="s">
        <v>892</v>
      </c>
      <c r="F89" s="69"/>
    </row>
    <row r="90" spans="1:6" s="88" customFormat="1" ht="12">
      <c r="A90" s="590"/>
      <c r="C90" s="590"/>
      <c r="F90" s="591"/>
    </row>
    <row r="91" spans="1:6" s="88" customFormat="1" ht="12">
      <c r="A91" s="590"/>
      <c r="C91" s="590"/>
      <c r="F91" s="591"/>
    </row>
    <row r="92" spans="1:6" s="88" customFormat="1">
      <c r="A92" s="410" t="s">
        <v>943</v>
      </c>
      <c r="B92" s="410"/>
      <c r="C92" s="410"/>
      <c r="D92" s="246" t="s">
        <v>1105</v>
      </c>
      <c r="F92" s="69"/>
    </row>
    <row r="93" spans="1:6" s="88" customFormat="1" ht="12">
      <c r="A93" s="797" t="s">
        <v>1334</v>
      </c>
      <c r="B93" s="797"/>
      <c r="C93" s="797"/>
      <c r="D93" s="590" t="s">
        <v>893</v>
      </c>
    </row>
    <row r="94" spans="1:6" s="88" customFormat="1" ht="12"/>
    <row r="95" spans="1:6" s="88" customFormat="1" ht="12"/>
    <row r="96" spans="1:6" s="88" customFormat="1" ht="12">
      <c r="A96" s="962" t="s">
        <v>900</v>
      </c>
      <c r="B96" s="962"/>
      <c r="C96" s="962"/>
    </row>
    <row r="97" spans="1:3" s="88" customFormat="1" ht="12">
      <c r="A97" s="797" t="s">
        <v>894</v>
      </c>
      <c r="B97" s="797"/>
      <c r="C97" s="797"/>
    </row>
    <row r="98" spans="1:3" s="88" customFormat="1" ht="12"/>
  </sheetData>
  <mergeCells count="26">
    <mergeCell ref="C10:D10"/>
    <mergeCell ref="A96:C96"/>
    <mergeCell ref="A6:D6"/>
    <mergeCell ref="A12:D12"/>
    <mergeCell ref="A1:F1"/>
    <mergeCell ref="A2:F2"/>
    <mergeCell ref="A3:F3"/>
    <mergeCell ref="E4:F4"/>
    <mergeCell ref="A4:A5"/>
    <mergeCell ref="B4:B5"/>
    <mergeCell ref="C4:C5"/>
    <mergeCell ref="D4:D5"/>
    <mergeCell ref="A97:C97"/>
    <mergeCell ref="A88:C88"/>
    <mergeCell ref="A89:C89"/>
    <mergeCell ref="C22:D22"/>
    <mergeCell ref="C30:D30"/>
    <mergeCell ref="A57:D57"/>
    <mergeCell ref="A93:C93"/>
    <mergeCell ref="A24:D24"/>
    <mergeCell ref="A59:D59"/>
    <mergeCell ref="A79:D79"/>
    <mergeCell ref="A77:D77"/>
    <mergeCell ref="A85:D85"/>
    <mergeCell ref="A86:D86"/>
    <mergeCell ref="A32:D32"/>
  </mergeCells>
  <pageMargins left="0.70866141732283472" right="0.70866141732283472" top="0.74803149606299213" bottom="0.74803149606299213" header="0.31496062992125984" footer="0.31496062992125984"/>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K78"/>
  <sheetViews>
    <sheetView workbookViewId="0">
      <selection activeCell="E59" sqref="E59"/>
    </sheetView>
  </sheetViews>
  <sheetFormatPr baseColWidth="10" defaultRowHeight="12"/>
  <cols>
    <col min="1" max="1" width="4.28515625" style="89" customWidth="1"/>
    <col min="2" max="2" width="24.28515625" style="89" customWidth="1"/>
    <col min="3" max="3" width="23.7109375" style="89" customWidth="1"/>
    <col min="4" max="4" width="22.140625" style="89" customWidth="1"/>
    <col min="5" max="5" width="22.28515625" style="89" customWidth="1"/>
    <col min="6" max="6" width="7.7109375" style="89" customWidth="1"/>
    <col min="7" max="7" width="27.140625" style="182" customWidth="1"/>
    <col min="8" max="8" width="33.85546875" style="182" customWidth="1"/>
    <col min="9" max="9" width="21.7109375" style="89" customWidth="1"/>
    <col min="10" max="10" width="21" style="89" customWidth="1"/>
    <col min="11" max="11" width="4.28515625" style="89" customWidth="1"/>
    <col min="12" max="16384" width="11.42578125" style="89"/>
  </cols>
  <sheetData>
    <row r="1" spans="1:11" ht="15" customHeight="1">
      <c r="A1" s="499"/>
      <c r="B1" s="499"/>
      <c r="C1" s="778" t="s">
        <v>427</v>
      </c>
      <c r="D1" s="778"/>
      <c r="E1" s="778"/>
      <c r="F1" s="778"/>
      <c r="G1" s="778"/>
      <c r="H1" s="778"/>
      <c r="I1" s="778"/>
      <c r="J1" s="499"/>
      <c r="K1" s="499"/>
    </row>
    <row r="2" spans="1:11" ht="15.75">
      <c r="A2" s="499"/>
      <c r="B2" s="476"/>
      <c r="C2" s="773" t="s">
        <v>1125</v>
      </c>
      <c r="D2" s="773"/>
      <c r="E2" s="773"/>
      <c r="F2" s="773"/>
      <c r="G2" s="773"/>
      <c r="H2" s="773"/>
      <c r="I2" s="773"/>
      <c r="J2" s="476"/>
      <c r="K2" s="476"/>
    </row>
    <row r="3" spans="1:11" ht="15.75">
      <c r="A3" s="499"/>
      <c r="B3" s="476"/>
      <c r="C3" s="773" t="s">
        <v>1282</v>
      </c>
      <c r="D3" s="773"/>
      <c r="E3" s="773"/>
      <c r="F3" s="773"/>
      <c r="G3" s="773"/>
      <c r="H3" s="773"/>
      <c r="I3" s="773"/>
      <c r="J3" s="476"/>
      <c r="K3" s="476"/>
    </row>
    <row r="4" spans="1:11" s="104" customFormat="1" ht="3" customHeight="1">
      <c r="A4" s="234"/>
      <c r="B4" s="145"/>
      <c r="C4" s="145"/>
      <c r="D4" s="145"/>
      <c r="E4" s="145"/>
      <c r="F4" s="146"/>
      <c r="G4" s="141"/>
      <c r="H4" s="141"/>
    </row>
    <row r="5" spans="1:11" s="104" customFormat="1" ht="3" customHeight="1">
      <c r="A5" s="147"/>
      <c r="B5" s="147"/>
      <c r="C5" s="147"/>
      <c r="D5" s="148"/>
      <c r="E5" s="148"/>
      <c r="F5" s="149"/>
      <c r="G5" s="141"/>
      <c r="H5" s="141"/>
    </row>
    <row r="6" spans="1:11" s="259" customFormat="1" ht="22.5" customHeight="1">
      <c r="A6" s="258"/>
      <c r="B6" s="770" t="s">
        <v>75</v>
      </c>
      <c r="C6" s="770"/>
      <c r="D6" s="270" t="s">
        <v>1270</v>
      </c>
      <c r="E6" s="270" t="s">
        <v>1271</v>
      </c>
      <c r="F6" s="235"/>
      <c r="G6" s="770" t="s">
        <v>75</v>
      </c>
      <c r="H6" s="770"/>
      <c r="I6" s="270" t="s">
        <v>1270</v>
      </c>
      <c r="J6" s="270" t="s">
        <v>1271</v>
      </c>
      <c r="K6" s="153"/>
    </row>
    <row r="7" spans="1:11" s="104" customFormat="1" ht="3" customHeight="1">
      <c r="A7" s="154"/>
      <c r="B7" s="155"/>
      <c r="C7" s="155"/>
      <c r="D7" s="156"/>
      <c r="E7" s="156"/>
      <c r="F7" s="141"/>
      <c r="G7" s="141"/>
      <c r="H7" s="141"/>
      <c r="K7" s="113"/>
    </row>
    <row r="8" spans="1:11" s="182" customFormat="1">
      <c r="A8" s="260"/>
      <c r="B8" s="772" t="s">
        <v>80</v>
      </c>
      <c r="C8" s="772"/>
      <c r="D8" s="291">
        <f>D9+D19</f>
        <v>24426674.190000001</v>
      </c>
      <c r="E8" s="291">
        <f>E9+E19</f>
        <v>22313309.920000002</v>
      </c>
      <c r="F8" s="105"/>
      <c r="G8" s="772" t="s">
        <v>81</v>
      </c>
      <c r="H8" s="772"/>
      <c r="I8" s="291">
        <f>I9+I14+I45</f>
        <v>18660561</v>
      </c>
      <c r="J8" s="291">
        <f>J9+J14+J45</f>
        <v>13318984.07</v>
      </c>
      <c r="K8" s="261"/>
    </row>
    <row r="9" spans="1:11">
      <c r="A9" s="160"/>
      <c r="B9" s="763" t="s">
        <v>974</v>
      </c>
      <c r="C9" s="763"/>
      <c r="D9" s="291">
        <f>SUM(D10:D17)</f>
        <v>5217647.3199999994</v>
      </c>
      <c r="E9" s="291">
        <f>SUM(E10:E17)</f>
        <v>5082269.4400000004</v>
      </c>
      <c r="F9" s="105"/>
      <c r="G9" s="772" t="s">
        <v>1122</v>
      </c>
      <c r="H9" s="772"/>
      <c r="I9" s="291">
        <f>SUM(I10:I12)</f>
        <v>15211704.49</v>
      </c>
      <c r="J9" s="291">
        <f>SUM(J10:J12)</f>
        <v>11302380.66</v>
      </c>
      <c r="K9" s="181"/>
    </row>
    <row r="10" spans="1:11">
      <c r="A10" s="159"/>
      <c r="B10" s="771" t="s">
        <v>82</v>
      </c>
      <c r="C10" s="771"/>
      <c r="D10" s="292">
        <v>1439967.9</v>
      </c>
      <c r="E10" s="292">
        <v>946402.19</v>
      </c>
      <c r="F10" s="105"/>
      <c r="G10" s="771" t="s">
        <v>83</v>
      </c>
      <c r="H10" s="771"/>
      <c r="I10" s="292">
        <v>9024364.1899999995</v>
      </c>
      <c r="J10" s="292">
        <v>7703839.54</v>
      </c>
      <c r="K10" s="181"/>
    </row>
    <row r="11" spans="1:11">
      <c r="A11" s="159"/>
      <c r="B11" s="771" t="s">
        <v>84</v>
      </c>
      <c r="C11" s="771"/>
      <c r="D11" s="292">
        <v>0</v>
      </c>
      <c r="E11" s="292">
        <v>0</v>
      </c>
      <c r="F11" s="105"/>
      <c r="G11" s="771" t="s">
        <v>85</v>
      </c>
      <c r="H11" s="771"/>
      <c r="I11" s="292">
        <v>1914154.29</v>
      </c>
      <c r="J11" s="292">
        <v>1274396.69</v>
      </c>
      <c r="K11" s="181"/>
    </row>
    <row r="12" spans="1:11" ht="12" customHeight="1">
      <c r="A12" s="159"/>
      <c r="B12" s="771" t="s">
        <v>86</v>
      </c>
      <c r="C12" s="771"/>
      <c r="D12" s="292">
        <v>0</v>
      </c>
      <c r="E12" s="292">
        <v>0</v>
      </c>
      <c r="F12" s="105"/>
      <c r="G12" s="771" t="s">
        <v>87</v>
      </c>
      <c r="H12" s="771"/>
      <c r="I12" s="292">
        <v>4273186.01</v>
      </c>
      <c r="J12" s="292">
        <v>2324144.4300000002</v>
      </c>
      <c r="K12" s="181"/>
    </row>
    <row r="13" spans="1:11">
      <c r="A13" s="159"/>
      <c r="B13" s="771" t="s">
        <v>88</v>
      </c>
      <c r="C13" s="771"/>
      <c r="D13" s="292">
        <v>3160857.77</v>
      </c>
      <c r="E13" s="292">
        <v>3466555.35</v>
      </c>
      <c r="F13" s="105"/>
      <c r="G13" s="118"/>
      <c r="H13" s="116"/>
      <c r="I13" s="293"/>
      <c r="J13" s="293"/>
      <c r="K13" s="181"/>
    </row>
    <row r="14" spans="1:11">
      <c r="A14" s="159"/>
      <c r="B14" s="771" t="s">
        <v>89</v>
      </c>
      <c r="C14" s="771"/>
      <c r="D14" s="292">
        <v>182733.81</v>
      </c>
      <c r="E14" s="292">
        <v>32610.71</v>
      </c>
      <c r="F14" s="105"/>
      <c r="G14" s="772" t="s">
        <v>170</v>
      </c>
      <c r="H14" s="772"/>
      <c r="I14" s="291">
        <f>SUM(I15:I23)</f>
        <v>3448856.5100000002</v>
      </c>
      <c r="J14" s="291">
        <f>SUM(J15:J23)</f>
        <v>2016603.41</v>
      </c>
      <c r="K14" s="181"/>
    </row>
    <row r="15" spans="1:11">
      <c r="A15" s="159"/>
      <c r="B15" s="771" t="s">
        <v>90</v>
      </c>
      <c r="C15" s="771"/>
      <c r="D15" s="292">
        <v>421823.29</v>
      </c>
      <c r="E15" s="292">
        <v>592366.29</v>
      </c>
      <c r="F15" s="105"/>
      <c r="G15" s="771" t="s">
        <v>91</v>
      </c>
      <c r="H15" s="771"/>
      <c r="I15" s="292">
        <v>0</v>
      </c>
      <c r="J15" s="292">
        <v>0</v>
      </c>
      <c r="K15" s="181"/>
    </row>
    <row r="16" spans="1:11">
      <c r="A16" s="159"/>
      <c r="B16" s="771" t="s">
        <v>92</v>
      </c>
      <c r="C16" s="771"/>
      <c r="D16" s="292">
        <v>0</v>
      </c>
      <c r="E16" s="292">
        <v>0</v>
      </c>
      <c r="F16" s="105"/>
      <c r="G16" s="771" t="s">
        <v>93</v>
      </c>
      <c r="H16" s="771"/>
      <c r="I16" s="292">
        <v>0</v>
      </c>
      <c r="J16" s="292">
        <v>0</v>
      </c>
      <c r="K16" s="181"/>
    </row>
    <row r="17" spans="1:11" ht="36.75" customHeight="1">
      <c r="A17" s="159"/>
      <c r="B17" s="774" t="s">
        <v>94</v>
      </c>
      <c r="C17" s="774"/>
      <c r="D17" s="443">
        <v>12264.55</v>
      </c>
      <c r="E17" s="292">
        <v>44334.9</v>
      </c>
      <c r="F17" s="105"/>
      <c r="G17" s="771" t="s">
        <v>95</v>
      </c>
      <c r="H17" s="771"/>
      <c r="I17" s="292">
        <v>0</v>
      </c>
      <c r="J17" s="292">
        <v>29180.46</v>
      </c>
      <c r="K17" s="181"/>
    </row>
    <row r="18" spans="1:11">
      <c r="A18" s="160"/>
      <c r="B18" s="118"/>
      <c r="C18" s="116"/>
      <c r="D18" s="293"/>
      <c r="E18" s="293"/>
      <c r="F18" s="105"/>
      <c r="G18" s="771" t="s">
        <v>96</v>
      </c>
      <c r="H18" s="771"/>
      <c r="I18" s="292">
        <v>3226907.16</v>
      </c>
      <c r="J18" s="292">
        <v>1840042.93</v>
      </c>
      <c r="K18" s="181"/>
    </row>
    <row r="19" spans="1:11" ht="29.25" customHeight="1">
      <c r="A19" s="160"/>
      <c r="B19" s="763" t="s">
        <v>97</v>
      </c>
      <c r="C19" s="763"/>
      <c r="D19" s="291">
        <f>D20</f>
        <v>19209026.870000001</v>
      </c>
      <c r="E19" s="291">
        <f>E20</f>
        <v>17231040.48</v>
      </c>
      <c r="F19" s="105"/>
      <c r="G19" s="771" t="s">
        <v>98</v>
      </c>
      <c r="H19" s="771"/>
      <c r="I19" s="292">
        <v>0</v>
      </c>
      <c r="J19" s="292">
        <v>12369.99</v>
      </c>
      <c r="K19" s="181"/>
    </row>
    <row r="20" spans="1:11">
      <c r="A20" s="159"/>
      <c r="B20" s="771" t="s">
        <v>1120</v>
      </c>
      <c r="C20" s="771"/>
      <c r="D20" s="294">
        <v>19209026.870000001</v>
      </c>
      <c r="E20" s="294">
        <v>17231040.48</v>
      </c>
      <c r="F20" s="105"/>
      <c r="G20" s="771" t="s">
        <v>100</v>
      </c>
      <c r="H20" s="771"/>
      <c r="I20" s="292">
        <v>0</v>
      </c>
      <c r="J20" s="292">
        <v>0</v>
      </c>
      <c r="K20" s="181"/>
    </row>
    <row r="21" spans="1:11" ht="23.25" customHeight="1">
      <c r="A21" s="159"/>
      <c r="B21" s="771" t="s">
        <v>1121</v>
      </c>
      <c r="C21" s="771"/>
      <c r="D21" s="292"/>
      <c r="E21" s="292"/>
      <c r="F21" s="105"/>
      <c r="G21" s="771" t="s">
        <v>101</v>
      </c>
      <c r="H21" s="771"/>
      <c r="I21" s="292">
        <v>0</v>
      </c>
      <c r="J21" s="292">
        <v>0</v>
      </c>
      <c r="K21" s="181"/>
    </row>
    <row r="22" spans="1:11">
      <c r="A22" s="160"/>
      <c r="B22" s="118"/>
      <c r="C22" s="116"/>
      <c r="D22" s="293"/>
      <c r="E22" s="293"/>
      <c r="F22" s="105"/>
      <c r="G22" s="771" t="s">
        <v>102</v>
      </c>
      <c r="H22" s="771"/>
      <c r="I22" s="292">
        <v>221949.35</v>
      </c>
      <c r="J22" s="292">
        <v>135010.03</v>
      </c>
      <c r="K22" s="181"/>
    </row>
    <row r="23" spans="1:11">
      <c r="A23" s="159"/>
      <c r="B23" s="763" t="s">
        <v>103</v>
      </c>
      <c r="C23" s="763"/>
      <c r="D23" s="291">
        <f>SUM(D24:D28)</f>
        <v>0</v>
      </c>
      <c r="E23" s="291">
        <f>SUM(E24:E28)</f>
        <v>0</v>
      </c>
      <c r="F23" s="105"/>
      <c r="G23" s="771" t="s">
        <v>104</v>
      </c>
      <c r="H23" s="771"/>
      <c r="I23" s="292">
        <v>0</v>
      </c>
      <c r="J23" s="292">
        <v>0</v>
      </c>
      <c r="K23" s="181"/>
    </row>
    <row r="24" spans="1:11">
      <c r="A24" s="159"/>
      <c r="B24" s="771" t="s">
        <v>419</v>
      </c>
      <c r="C24" s="771"/>
      <c r="D24" s="292"/>
      <c r="E24" s="292"/>
      <c r="F24" s="105"/>
      <c r="G24" s="118"/>
      <c r="H24" s="116"/>
      <c r="I24" s="293"/>
      <c r="J24" s="293"/>
      <c r="K24" s="181"/>
    </row>
    <row r="25" spans="1:11">
      <c r="A25" s="159"/>
      <c r="B25" s="771" t="s">
        <v>105</v>
      </c>
      <c r="C25" s="771"/>
      <c r="D25" s="292">
        <v>0</v>
      </c>
      <c r="E25" s="292">
        <v>0</v>
      </c>
      <c r="F25" s="105"/>
      <c r="G25" s="763" t="s">
        <v>99</v>
      </c>
      <c r="H25" s="763"/>
      <c r="I25" s="291">
        <f>SUM(I26:I28)</f>
        <v>0</v>
      </c>
      <c r="J25" s="291">
        <f>SUM(J26:J28)</f>
        <v>0</v>
      </c>
      <c r="K25" s="181"/>
    </row>
    <row r="26" spans="1:11" ht="26.25" customHeight="1">
      <c r="A26" s="159"/>
      <c r="B26" s="774" t="s">
        <v>106</v>
      </c>
      <c r="C26" s="774"/>
      <c r="D26" s="292">
        <v>0</v>
      </c>
      <c r="E26" s="292">
        <v>0</v>
      </c>
      <c r="F26" s="105"/>
      <c r="G26" s="771" t="s">
        <v>107</v>
      </c>
      <c r="H26" s="771"/>
      <c r="I26" s="292">
        <v>0</v>
      </c>
      <c r="J26" s="292">
        <v>0</v>
      </c>
      <c r="K26" s="181"/>
    </row>
    <row r="27" spans="1:11">
      <c r="A27" s="159"/>
      <c r="B27" s="771" t="s">
        <v>108</v>
      </c>
      <c r="C27" s="771"/>
      <c r="D27" s="292">
        <v>0</v>
      </c>
      <c r="E27" s="292">
        <v>0</v>
      </c>
      <c r="F27" s="105"/>
      <c r="G27" s="771" t="s">
        <v>49</v>
      </c>
      <c r="H27" s="771"/>
      <c r="I27" s="292">
        <v>0</v>
      </c>
      <c r="J27" s="292">
        <v>0</v>
      </c>
      <c r="K27" s="181"/>
    </row>
    <row r="28" spans="1:11">
      <c r="A28" s="159"/>
      <c r="B28" s="771" t="s">
        <v>963</v>
      </c>
      <c r="C28" s="771"/>
      <c r="D28" s="292">
        <v>0</v>
      </c>
      <c r="E28" s="292">
        <v>0</v>
      </c>
      <c r="F28" s="105"/>
      <c r="G28" s="771" t="s">
        <v>109</v>
      </c>
      <c r="H28" s="771"/>
      <c r="I28" s="292">
        <v>0</v>
      </c>
      <c r="J28" s="292">
        <v>0</v>
      </c>
      <c r="K28" s="181"/>
    </row>
    <row r="29" spans="1:11">
      <c r="A29" s="262"/>
      <c r="B29" s="764" t="s">
        <v>110</v>
      </c>
      <c r="C29" s="764"/>
      <c r="D29" s="296">
        <f>D9+D19+D23</f>
        <v>24426674.190000001</v>
      </c>
      <c r="E29" s="296">
        <f>E9+E19+E23</f>
        <v>22313309.920000002</v>
      </c>
      <c r="F29" s="263"/>
      <c r="G29" s="772" t="s">
        <v>111</v>
      </c>
      <c r="H29" s="772"/>
      <c r="I29" s="297">
        <f>SUM(I30:I34)</f>
        <v>0</v>
      </c>
      <c r="J29" s="297">
        <f>SUM(J30:J34)</f>
        <v>0</v>
      </c>
      <c r="K29" s="181"/>
    </row>
    <row r="30" spans="1:11">
      <c r="A30" s="160"/>
      <c r="B30" s="764"/>
      <c r="C30" s="764"/>
      <c r="D30" s="119"/>
      <c r="E30" s="119"/>
      <c r="F30" s="105"/>
      <c r="G30" s="771" t="s">
        <v>112</v>
      </c>
      <c r="H30" s="771"/>
      <c r="I30" s="292">
        <v>0</v>
      </c>
      <c r="J30" s="292">
        <v>0</v>
      </c>
      <c r="K30" s="181"/>
    </row>
    <row r="31" spans="1:11">
      <c r="A31" s="264"/>
      <c r="B31" s="105"/>
      <c r="C31" s="105"/>
      <c r="D31" s="105"/>
      <c r="E31" s="105"/>
      <c r="F31" s="105"/>
      <c r="G31" s="771" t="s">
        <v>113</v>
      </c>
      <c r="H31" s="771"/>
      <c r="I31" s="292">
        <v>0</v>
      </c>
      <c r="J31" s="292">
        <v>0</v>
      </c>
      <c r="K31" s="181"/>
    </row>
    <row r="32" spans="1:11">
      <c r="A32" s="264"/>
      <c r="B32" s="105"/>
      <c r="C32" s="105"/>
      <c r="D32" s="105"/>
      <c r="E32" s="105"/>
      <c r="F32" s="105"/>
      <c r="G32" s="771" t="s">
        <v>114</v>
      </c>
      <c r="H32" s="771"/>
      <c r="I32" s="292">
        <v>0</v>
      </c>
      <c r="J32" s="292">
        <v>0</v>
      </c>
      <c r="K32" s="181"/>
    </row>
    <row r="33" spans="1:11">
      <c r="A33" s="264"/>
      <c r="B33" s="105"/>
      <c r="C33" s="105"/>
      <c r="D33" s="105"/>
      <c r="E33" s="105"/>
      <c r="F33" s="105"/>
      <c r="G33" s="771" t="s">
        <v>115</v>
      </c>
      <c r="H33" s="771"/>
      <c r="I33" s="292">
        <v>0</v>
      </c>
      <c r="J33" s="292">
        <v>0</v>
      </c>
      <c r="K33" s="181"/>
    </row>
    <row r="34" spans="1:11">
      <c r="A34" s="264"/>
      <c r="B34" s="105"/>
      <c r="C34" s="105"/>
      <c r="D34" s="105"/>
      <c r="E34" s="105"/>
      <c r="F34" s="105"/>
      <c r="G34" s="771" t="s">
        <v>116</v>
      </c>
      <c r="H34" s="771"/>
      <c r="I34" s="292">
        <v>0</v>
      </c>
      <c r="J34" s="292">
        <v>0</v>
      </c>
      <c r="K34" s="181"/>
    </row>
    <row r="35" spans="1:11">
      <c r="A35" s="264"/>
      <c r="B35" s="105"/>
      <c r="C35" s="105"/>
      <c r="D35" s="105"/>
      <c r="E35" s="105"/>
      <c r="F35" s="105"/>
      <c r="G35" s="118"/>
      <c r="H35" s="116"/>
      <c r="I35" s="293"/>
      <c r="J35" s="293"/>
      <c r="K35" s="181"/>
    </row>
    <row r="36" spans="1:11">
      <c r="A36" s="264"/>
      <c r="B36" s="105"/>
      <c r="C36" s="105"/>
      <c r="D36" s="105"/>
      <c r="E36" s="105"/>
      <c r="F36" s="105"/>
      <c r="G36" s="763" t="s">
        <v>421</v>
      </c>
      <c r="H36" s="763"/>
      <c r="I36" s="297">
        <f>SUM(I37:I42)</f>
        <v>0</v>
      </c>
      <c r="J36" s="297">
        <f>SUM(J37:J42)</f>
        <v>0</v>
      </c>
      <c r="K36" s="181"/>
    </row>
    <row r="37" spans="1:11" ht="26.25" customHeight="1">
      <c r="A37" s="264"/>
      <c r="B37" s="105"/>
      <c r="C37" s="105"/>
      <c r="D37" s="105"/>
      <c r="E37" s="105"/>
      <c r="F37" s="105"/>
      <c r="G37" s="774" t="s">
        <v>117</v>
      </c>
      <c r="H37" s="774"/>
      <c r="I37" s="292">
        <v>0</v>
      </c>
      <c r="J37" s="292">
        <v>0</v>
      </c>
      <c r="K37" s="181"/>
    </row>
    <row r="38" spans="1:11">
      <c r="A38" s="264"/>
      <c r="B38" s="105"/>
      <c r="C38" s="105"/>
      <c r="D38" s="105"/>
      <c r="E38" s="105"/>
      <c r="F38" s="105"/>
      <c r="G38" s="771" t="s">
        <v>118</v>
      </c>
      <c r="H38" s="771"/>
      <c r="I38" s="292">
        <v>0</v>
      </c>
      <c r="J38" s="292">
        <v>0</v>
      </c>
      <c r="K38" s="181"/>
    </row>
    <row r="39" spans="1:11" ht="12" customHeight="1">
      <c r="A39" s="264"/>
      <c r="B39" s="105"/>
      <c r="C39" s="105"/>
      <c r="D39" s="105"/>
      <c r="E39" s="105"/>
      <c r="F39" s="105"/>
      <c r="G39" s="771" t="s">
        <v>119</v>
      </c>
      <c r="H39" s="771"/>
      <c r="I39" s="292">
        <v>0</v>
      </c>
      <c r="J39" s="292">
        <v>0</v>
      </c>
      <c r="K39" s="181"/>
    </row>
    <row r="40" spans="1:11" ht="25.5" customHeight="1">
      <c r="A40" s="264"/>
      <c r="B40" s="105"/>
      <c r="C40" s="105"/>
      <c r="D40" s="105"/>
      <c r="E40" s="105"/>
      <c r="F40" s="105"/>
      <c r="G40" s="774" t="s">
        <v>171</v>
      </c>
      <c r="H40" s="774"/>
      <c r="I40" s="292">
        <v>0</v>
      </c>
      <c r="J40" s="292">
        <v>0</v>
      </c>
      <c r="K40" s="181"/>
    </row>
    <row r="41" spans="1:11">
      <c r="A41" s="264"/>
      <c r="B41" s="105"/>
      <c r="C41" s="105"/>
      <c r="D41" s="105"/>
      <c r="E41" s="105"/>
      <c r="F41" s="105"/>
      <c r="G41" s="771" t="s">
        <v>120</v>
      </c>
      <c r="H41" s="771"/>
      <c r="I41" s="292">
        <v>0</v>
      </c>
      <c r="J41" s="292">
        <v>0</v>
      </c>
      <c r="K41" s="181"/>
    </row>
    <row r="42" spans="1:11">
      <c r="A42" s="264"/>
      <c r="B42" s="105"/>
      <c r="C42" s="105"/>
      <c r="D42" s="105"/>
      <c r="E42" s="105"/>
      <c r="F42" s="105"/>
      <c r="G42" s="771" t="s">
        <v>121</v>
      </c>
      <c r="H42" s="771"/>
      <c r="I42" s="292"/>
      <c r="J42" s="292"/>
      <c r="K42" s="181"/>
    </row>
    <row r="43" spans="1:11">
      <c r="A43" s="264"/>
      <c r="B43" s="105"/>
      <c r="C43" s="105"/>
      <c r="D43" s="105"/>
      <c r="E43" s="105"/>
      <c r="F43" s="105"/>
      <c r="G43" s="118"/>
      <c r="H43" s="116"/>
      <c r="I43" s="293"/>
      <c r="J43" s="293"/>
      <c r="K43" s="181"/>
    </row>
    <row r="44" spans="1:11">
      <c r="A44" s="264"/>
      <c r="B44" s="105"/>
      <c r="C44" s="105"/>
      <c r="D44" s="105"/>
      <c r="E44" s="105"/>
      <c r="F44" s="105"/>
      <c r="G44" s="763" t="s">
        <v>122</v>
      </c>
      <c r="H44" s="763"/>
      <c r="I44" s="297">
        <f>SUM(I45)</f>
        <v>0</v>
      </c>
      <c r="J44" s="297">
        <f>SUM(J45)</f>
        <v>0</v>
      </c>
      <c r="K44" s="181"/>
    </row>
    <row r="45" spans="1:11">
      <c r="A45" s="264"/>
      <c r="B45" s="105"/>
      <c r="C45" s="105"/>
      <c r="D45" s="105"/>
      <c r="E45" s="105"/>
      <c r="F45" s="105"/>
      <c r="G45" s="771" t="s">
        <v>123</v>
      </c>
      <c r="H45" s="771"/>
      <c r="I45" s="292">
        <v>0</v>
      </c>
      <c r="J45" s="292">
        <v>0</v>
      </c>
      <c r="K45" s="181"/>
    </row>
    <row r="46" spans="1:11">
      <c r="A46" s="264"/>
      <c r="B46" s="105"/>
      <c r="C46" s="105"/>
      <c r="D46" s="105"/>
      <c r="E46" s="105"/>
      <c r="F46" s="105"/>
      <c r="G46" s="118"/>
      <c r="H46" s="116"/>
      <c r="I46" s="293"/>
      <c r="J46" s="293"/>
      <c r="K46" s="181"/>
    </row>
    <row r="47" spans="1:11">
      <c r="A47" s="264"/>
      <c r="B47" s="105"/>
      <c r="C47" s="105"/>
      <c r="D47" s="105"/>
      <c r="E47" s="105"/>
      <c r="F47" s="105"/>
      <c r="G47" s="764" t="s">
        <v>124</v>
      </c>
      <c r="H47" s="764"/>
      <c r="I47" s="298">
        <f>I9+I14+I25+I29+I36+I44</f>
        <v>18660561</v>
      </c>
      <c r="J47" s="298">
        <f>J9+J14+J25+J29+J36+J44</f>
        <v>13318984.07</v>
      </c>
      <c r="K47" s="265"/>
    </row>
    <row r="48" spans="1:11">
      <c r="A48" s="264"/>
      <c r="B48" s="105"/>
      <c r="C48" s="105"/>
      <c r="D48" s="105"/>
      <c r="E48" s="105"/>
      <c r="F48" s="105"/>
      <c r="G48" s="121"/>
      <c r="H48" s="121"/>
      <c r="I48" s="293"/>
      <c r="J48" s="293"/>
      <c r="K48" s="265"/>
    </row>
    <row r="49" spans="1:11">
      <c r="A49" s="264"/>
      <c r="B49" s="105"/>
      <c r="C49" s="105"/>
      <c r="D49" s="105"/>
      <c r="E49" s="105"/>
      <c r="F49" s="105"/>
      <c r="G49" s="776" t="s">
        <v>125</v>
      </c>
      <c r="H49" s="776"/>
      <c r="I49" s="298">
        <f>D29-I47</f>
        <v>5766113.1900000013</v>
      </c>
      <c r="J49" s="298">
        <f>E29-J47</f>
        <v>8994325.8500000015</v>
      </c>
      <c r="K49" s="265"/>
    </row>
    <row r="50" spans="1:11" ht="6" customHeight="1">
      <c r="A50" s="266"/>
      <c r="B50" s="133"/>
      <c r="C50" s="133"/>
      <c r="D50" s="133"/>
      <c r="E50" s="133"/>
      <c r="F50" s="133"/>
      <c r="G50" s="267"/>
      <c r="H50" s="267"/>
      <c r="I50" s="133"/>
      <c r="J50" s="133"/>
      <c r="K50" s="129"/>
    </row>
    <row r="51" spans="1:11" ht="6" customHeight="1">
      <c r="A51" s="104"/>
      <c r="B51" s="104"/>
      <c r="C51" s="104"/>
      <c r="D51" s="104"/>
      <c r="E51" s="104"/>
      <c r="F51" s="104"/>
      <c r="G51" s="141"/>
      <c r="H51" s="141"/>
      <c r="I51" s="104"/>
      <c r="J51" s="104"/>
      <c r="K51" s="104"/>
    </row>
    <row r="52" spans="1:11" ht="6" customHeight="1">
      <c r="A52" s="133"/>
      <c r="B52" s="134"/>
      <c r="C52" s="135"/>
      <c r="D52" s="136"/>
      <c r="E52" s="136"/>
      <c r="F52" s="133"/>
      <c r="G52" s="137"/>
      <c r="H52" s="268"/>
      <c r="I52" s="136"/>
      <c r="J52" s="136"/>
      <c r="K52" s="133"/>
    </row>
    <row r="53" spans="1:11" ht="12.75" customHeight="1">
      <c r="A53" s="104"/>
      <c r="B53" s="117" t="s">
        <v>994</v>
      </c>
      <c r="C53" s="130"/>
      <c r="D53" s="131"/>
      <c r="E53" s="131"/>
      <c r="F53" s="104"/>
      <c r="G53" s="132"/>
      <c r="H53" s="269"/>
      <c r="I53" s="131"/>
      <c r="J53" s="131"/>
      <c r="K53" s="104"/>
    </row>
    <row r="54" spans="1:11" ht="15" customHeight="1">
      <c r="B54" s="765" t="s">
        <v>77</v>
      </c>
      <c r="C54" s="765"/>
      <c r="D54" s="765"/>
      <c r="E54" s="765"/>
      <c r="F54" s="765"/>
      <c r="G54" s="765"/>
      <c r="H54" s="765"/>
      <c r="I54" s="765"/>
      <c r="J54" s="765"/>
    </row>
    <row r="55" spans="1:11" ht="9.75" customHeight="1">
      <c r="B55" s="116"/>
      <c r="C55" s="130"/>
      <c r="D55" s="131"/>
      <c r="E55" s="131"/>
      <c r="G55" s="132"/>
      <c r="H55" s="130"/>
      <c r="I55" s="131"/>
      <c r="J55" s="131"/>
    </row>
    <row r="56" spans="1:11" ht="9.75" customHeight="1">
      <c r="B56" s="116"/>
      <c r="C56" s="130"/>
      <c r="D56" s="131"/>
      <c r="E56" s="131"/>
      <c r="G56" s="132"/>
      <c r="H56" s="130"/>
      <c r="I56" s="131"/>
      <c r="J56" s="131"/>
    </row>
    <row r="57" spans="1:11" ht="30" customHeight="1">
      <c r="B57" s="116"/>
      <c r="C57" s="781" t="s">
        <v>906</v>
      </c>
      <c r="D57" s="781"/>
      <c r="E57" s="131"/>
      <c r="G57" s="780" t="s">
        <v>900</v>
      </c>
      <c r="H57" s="780"/>
      <c r="I57" s="131"/>
      <c r="J57" s="131"/>
    </row>
    <row r="58" spans="1:11" customFormat="1" ht="15">
      <c r="A58" s="77"/>
      <c r="B58" s="100" t="s">
        <v>944</v>
      </c>
      <c r="C58" s="100"/>
      <c r="D58" s="203"/>
      <c r="E58" s="203"/>
      <c r="F58" s="100"/>
      <c r="G58" s="100"/>
      <c r="H58" s="17"/>
    </row>
    <row r="59" spans="1:11" ht="14.1" customHeight="1">
      <c r="B59" s="138"/>
      <c r="C59" s="775"/>
      <c r="D59" s="775"/>
      <c r="E59" s="139"/>
      <c r="F59" s="139"/>
      <c r="G59" s="775"/>
      <c r="H59" s="775"/>
      <c r="I59" s="117"/>
      <c r="J59" s="131"/>
    </row>
    <row r="60" spans="1:11" ht="14.1" customHeight="1">
      <c r="B60" s="138"/>
      <c r="C60" s="277"/>
      <c r="D60" s="277"/>
      <c r="E60" s="139"/>
      <c r="F60" s="139"/>
      <c r="G60" s="277"/>
      <c r="H60" s="277"/>
      <c r="I60" s="117"/>
      <c r="J60" s="131"/>
    </row>
    <row r="61" spans="1:11" ht="9.9499999999999993" customHeight="1">
      <c r="D61" s="101"/>
    </row>
    <row r="62" spans="1:11">
      <c r="C62" s="779"/>
      <c r="D62" s="779"/>
      <c r="G62" s="780" t="s">
        <v>905</v>
      </c>
      <c r="H62" s="780"/>
    </row>
    <row r="63" spans="1:11" customFormat="1" ht="15">
      <c r="A63" s="88" t="s">
        <v>1319</v>
      </c>
      <c r="B63" s="17"/>
      <c r="C63" s="17"/>
      <c r="D63" s="17"/>
      <c r="E63" s="17"/>
      <c r="F63" s="17"/>
      <c r="G63" s="17"/>
    </row>
    <row r="64" spans="1:11">
      <c r="D64" s="101"/>
    </row>
    <row r="65" spans="1:8">
      <c r="D65" s="101"/>
    </row>
    <row r="67" spans="1:8">
      <c r="C67" s="779"/>
      <c r="D67" s="779"/>
      <c r="G67" s="780"/>
      <c r="H67" s="780"/>
    </row>
    <row r="68" spans="1:8" customFormat="1" ht="15">
      <c r="A68" s="88" t="s">
        <v>945</v>
      </c>
      <c r="B68" s="17"/>
      <c r="C68" s="17"/>
      <c r="D68" s="17"/>
      <c r="E68" s="17"/>
      <c r="F68" s="17"/>
      <c r="G68" s="17"/>
    </row>
    <row r="72" spans="1:8">
      <c r="G72" s="780"/>
      <c r="H72" s="780"/>
    </row>
    <row r="73" spans="1:8">
      <c r="G73" s="141"/>
      <c r="H73" s="141"/>
    </row>
    <row r="74" spans="1:8">
      <c r="G74" s="141"/>
      <c r="H74" s="141"/>
    </row>
    <row r="75" spans="1:8">
      <c r="G75" s="141"/>
      <c r="H75" s="141"/>
    </row>
    <row r="76" spans="1:8">
      <c r="G76" s="141"/>
      <c r="H76" s="141"/>
    </row>
    <row r="77" spans="1:8">
      <c r="G77" s="780"/>
      <c r="H77" s="780"/>
    </row>
    <row r="78" spans="1:8">
      <c r="G78" s="141"/>
      <c r="H78" s="141"/>
    </row>
  </sheetData>
  <sheetProtection formatCells="0" selectLockedCells="1"/>
  <mergeCells count="73">
    <mergeCell ref="C59:D59"/>
    <mergeCell ref="G59:H59"/>
    <mergeCell ref="G49:H49"/>
    <mergeCell ref="B54:J54"/>
    <mergeCell ref="C57:D57"/>
    <mergeCell ref="G57:H57"/>
    <mergeCell ref="G47:H47"/>
    <mergeCell ref="G33:H33"/>
    <mergeCell ref="G34:H34"/>
    <mergeCell ref="G36:H36"/>
    <mergeCell ref="G37:H37"/>
    <mergeCell ref="G38:H38"/>
    <mergeCell ref="G39:H39"/>
    <mergeCell ref="G40:H40"/>
    <mergeCell ref="G41:H41"/>
    <mergeCell ref="G42:H42"/>
    <mergeCell ref="G44:H44"/>
    <mergeCell ref="G45:H45"/>
    <mergeCell ref="B25:C25"/>
    <mergeCell ref="G25:H25"/>
    <mergeCell ref="G32:H32"/>
    <mergeCell ref="B26:C26"/>
    <mergeCell ref="G26:H26"/>
    <mergeCell ref="B27:C27"/>
    <mergeCell ref="G27:H27"/>
    <mergeCell ref="B28:C28"/>
    <mergeCell ref="G28:H28"/>
    <mergeCell ref="B29:C29"/>
    <mergeCell ref="G29:H29"/>
    <mergeCell ref="B30:C30"/>
    <mergeCell ref="G30:H30"/>
    <mergeCell ref="G31:H31"/>
    <mergeCell ref="C2:I2"/>
    <mergeCell ref="C3:I3"/>
    <mergeCell ref="B14:C14"/>
    <mergeCell ref="G14:H14"/>
    <mergeCell ref="B8:C8"/>
    <mergeCell ref="G8:H8"/>
    <mergeCell ref="B9:C9"/>
    <mergeCell ref="G9:H9"/>
    <mergeCell ref="B10:C10"/>
    <mergeCell ref="G72:H72"/>
    <mergeCell ref="G77:H77"/>
    <mergeCell ref="B6:C6"/>
    <mergeCell ref="G6:H6"/>
    <mergeCell ref="G16:H16"/>
    <mergeCell ref="B17:C17"/>
    <mergeCell ref="G17:H17"/>
    <mergeCell ref="G18:H18"/>
    <mergeCell ref="B19:C19"/>
    <mergeCell ref="G19:H19"/>
    <mergeCell ref="B20:C20"/>
    <mergeCell ref="G20:H20"/>
    <mergeCell ref="G22:H22"/>
    <mergeCell ref="B23:C23"/>
    <mergeCell ref="G23:H23"/>
    <mergeCell ref="B24:C24"/>
    <mergeCell ref="C1:I1"/>
    <mergeCell ref="C62:D62"/>
    <mergeCell ref="C67:D67"/>
    <mergeCell ref="G62:H62"/>
    <mergeCell ref="G67:H67"/>
    <mergeCell ref="G10:H10"/>
    <mergeCell ref="B11:C11"/>
    <mergeCell ref="G11:H11"/>
    <mergeCell ref="B12:C12"/>
    <mergeCell ref="G12:H12"/>
    <mergeCell ref="B13:C13"/>
    <mergeCell ref="B21:C21"/>
    <mergeCell ref="G21:H21"/>
    <mergeCell ref="B15:C15"/>
    <mergeCell ref="G15:H15"/>
    <mergeCell ref="B16:C16"/>
  </mergeCells>
  <printOptions verticalCentered="1"/>
  <pageMargins left="0.47244094488188981" right="0" top="0.35433070866141736" bottom="0.31496062992125984" header="0" footer="0"/>
  <pageSetup scale="60" orientation="landscape"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88"/>
  <sheetViews>
    <sheetView workbookViewId="0">
      <selection activeCell="H75" sqref="H75"/>
    </sheetView>
  </sheetViews>
  <sheetFormatPr baseColWidth="10" defaultRowHeight="15"/>
  <cols>
    <col min="1" max="1" width="11.7109375" customWidth="1"/>
    <col min="2" max="2" width="21.7109375" customWidth="1"/>
    <col min="3" max="3" width="19.85546875" customWidth="1"/>
    <col min="4" max="4" width="39" customWidth="1"/>
    <col min="5" max="5" width="39.7109375" customWidth="1"/>
  </cols>
  <sheetData>
    <row r="1" spans="1:5" ht="21">
      <c r="A1" s="1038" t="s">
        <v>1020</v>
      </c>
      <c r="B1" s="1039"/>
      <c r="C1" s="1039"/>
      <c r="D1" s="1039"/>
      <c r="E1" s="1039"/>
    </row>
    <row r="2" spans="1:5" ht="21">
      <c r="A2" s="1040" t="s">
        <v>1409</v>
      </c>
      <c r="B2" s="1025"/>
      <c r="C2" s="1025"/>
      <c r="D2" s="1025"/>
      <c r="E2" s="1025"/>
    </row>
    <row r="3" spans="1:5" ht="21">
      <c r="A3" s="1041" t="s">
        <v>1279</v>
      </c>
      <c r="B3" s="1028"/>
      <c r="C3" s="1028"/>
      <c r="D3" s="1028"/>
      <c r="E3" s="1028"/>
    </row>
    <row r="4" spans="1:5" ht="46.5">
      <c r="A4" s="711" t="s">
        <v>1107</v>
      </c>
      <c r="B4" s="725" t="s">
        <v>1415</v>
      </c>
      <c r="C4" s="726" t="s">
        <v>1410</v>
      </c>
      <c r="D4" s="724" t="s">
        <v>1414</v>
      </c>
      <c r="E4" s="727" t="s">
        <v>1401</v>
      </c>
    </row>
    <row r="5" spans="1:5" ht="21">
      <c r="A5" s="731" t="s">
        <v>1023</v>
      </c>
      <c r="B5" s="729"/>
      <c r="C5" s="729"/>
      <c r="D5" s="732"/>
      <c r="E5" s="733"/>
    </row>
    <row r="6" spans="1:5" s="735" customFormat="1" ht="72.75">
      <c r="A6" s="738" t="s">
        <v>1024</v>
      </c>
      <c r="B6" s="739" t="s">
        <v>1412</v>
      </c>
      <c r="C6" s="736"/>
      <c r="D6" s="718" t="s">
        <v>1561</v>
      </c>
      <c r="E6" s="718" t="s">
        <v>1539</v>
      </c>
    </row>
    <row r="7" spans="1:5" s="735" customFormat="1" ht="72.75">
      <c r="A7" s="738" t="s">
        <v>1024</v>
      </c>
      <c r="B7" s="739" t="s">
        <v>1411</v>
      </c>
      <c r="C7" s="736"/>
      <c r="D7" s="718" t="s">
        <v>1561</v>
      </c>
      <c r="E7" s="718" t="s">
        <v>1539</v>
      </c>
    </row>
    <row r="8" spans="1:5" s="735" customFormat="1" ht="72.75">
      <c r="A8" s="738" t="s">
        <v>1024</v>
      </c>
      <c r="B8" s="739" t="s">
        <v>1413</v>
      </c>
      <c r="C8" s="736"/>
      <c r="D8" s="718" t="s">
        <v>1561</v>
      </c>
      <c r="E8" s="718" t="s">
        <v>1539</v>
      </c>
    </row>
    <row r="9" spans="1:5" ht="21">
      <c r="A9" s="605" t="s">
        <v>1031</v>
      </c>
      <c r="B9" s="722"/>
      <c r="C9" s="722"/>
      <c r="D9" s="723"/>
      <c r="E9" s="674"/>
    </row>
    <row r="10" spans="1:5" s="735" customFormat="1" ht="47.25">
      <c r="A10" s="738" t="s">
        <v>1032</v>
      </c>
      <c r="B10" s="739" t="s">
        <v>1416</v>
      </c>
      <c r="C10" s="736"/>
      <c r="D10" s="736"/>
      <c r="E10" s="737"/>
    </row>
    <row r="11" spans="1:5" s="735" customFormat="1" ht="47.25">
      <c r="A11" s="738" t="s">
        <v>1032</v>
      </c>
      <c r="B11" s="739" t="s">
        <v>1417</v>
      </c>
      <c r="C11" s="736"/>
      <c r="D11" s="736"/>
      <c r="E11" s="737"/>
    </row>
    <row r="12" spans="1:5" s="735" customFormat="1" ht="66.75" customHeight="1">
      <c r="A12" s="738" t="s">
        <v>1032</v>
      </c>
      <c r="B12" s="739" t="s">
        <v>1418</v>
      </c>
      <c r="C12" s="736"/>
      <c r="D12" s="718" t="s">
        <v>1562</v>
      </c>
      <c r="E12" s="719" t="s">
        <v>1540</v>
      </c>
    </row>
    <row r="13" spans="1:5" s="735" customFormat="1" ht="63">
      <c r="A13" s="738" t="s">
        <v>1032</v>
      </c>
      <c r="B13" s="739" t="s">
        <v>1419</v>
      </c>
      <c r="C13" s="736"/>
      <c r="D13" s="718" t="s">
        <v>1562</v>
      </c>
      <c r="E13" s="719" t="s">
        <v>1540</v>
      </c>
    </row>
    <row r="14" spans="1:5" s="735" customFormat="1" ht="63">
      <c r="A14" s="738" t="s">
        <v>1032</v>
      </c>
      <c r="B14" s="739" t="s">
        <v>1420</v>
      </c>
      <c r="C14" s="736"/>
      <c r="D14" s="718" t="s">
        <v>1563</v>
      </c>
      <c r="E14" s="719" t="s">
        <v>1540</v>
      </c>
    </row>
    <row r="15" spans="1:5" s="735" customFormat="1" ht="72.75">
      <c r="A15" s="738" t="s">
        <v>1032</v>
      </c>
      <c r="B15" s="739" t="s">
        <v>1421</v>
      </c>
      <c r="C15" s="736"/>
      <c r="D15" s="718" t="s">
        <v>1564</v>
      </c>
      <c r="E15" s="718" t="s">
        <v>1541</v>
      </c>
    </row>
    <row r="16" spans="1:5" s="735" customFormat="1" ht="31.5">
      <c r="A16" s="738" t="s">
        <v>1032</v>
      </c>
      <c r="B16" s="739" t="s">
        <v>1422</v>
      </c>
      <c r="C16" s="736"/>
      <c r="D16" s="736"/>
      <c r="E16" s="737"/>
    </row>
    <row r="17" spans="1:5" s="735" customFormat="1" ht="78.75">
      <c r="A17" s="738" t="s">
        <v>1032</v>
      </c>
      <c r="B17" s="739" t="s">
        <v>1447</v>
      </c>
      <c r="C17" s="736"/>
      <c r="D17" s="736"/>
      <c r="E17" s="737"/>
    </row>
    <row r="18" spans="1:5" s="735" customFormat="1" ht="78.75">
      <c r="A18" s="738" t="s">
        <v>1032</v>
      </c>
      <c r="B18" s="739" t="s">
        <v>1448</v>
      </c>
      <c r="C18" s="736"/>
      <c r="D18" s="736"/>
      <c r="E18" s="737"/>
    </row>
    <row r="19" spans="1:5" ht="21">
      <c r="A19" s="722" t="s">
        <v>1039</v>
      </c>
      <c r="B19" s="722"/>
      <c r="C19" s="722"/>
      <c r="D19" s="722"/>
      <c r="E19" s="734"/>
    </row>
    <row r="20" spans="1:5" s="735" customFormat="1" ht="72.75">
      <c r="A20" s="738" t="s">
        <v>1040</v>
      </c>
      <c r="B20" s="739" t="s">
        <v>1423</v>
      </c>
      <c r="C20" s="736"/>
      <c r="D20" s="718" t="s">
        <v>1565</v>
      </c>
      <c r="E20" s="718" t="s">
        <v>1542</v>
      </c>
    </row>
    <row r="21" spans="1:5" s="735" customFormat="1" ht="72.75">
      <c r="A21" s="738" t="s">
        <v>1040</v>
      </c>
      <c r="B21" s="739" t="s">
        <v>1476</v>
      </c>
      <c r="C21" s="736"/>
      <c r="D21" s="718" t="s">
        <v>1566</v>
      </c>
      <c r="E21" s="718" t="s">
        <v>1542</v>
      </c>
    </row>
    <row r="22" spans="1:5" s="735" customFormat="1" ht="47.25">
      <c r="A22" s="738" t="s">
        <v>1042</v>
      </c>
      <c r="B22" s="739" t="s">
        <v>1424</v>
      </c>
      <c r="C22" s="736"/>
      <c r="D22" s="736"/>
      <c r="E22" s="737"/>
    </row>
    <row r="23" spans="1:5" s="735" customFormat="1" ht="72.75">
      <c r="A23" s="738" t="s">
        <v>1044</v>
      </c>
      <c r="B23" s="739" t="s">
        <v>1425</v>
      </c>
      <c r="C23" s="736"/>
      <c r="D23" s="718" t="s">
        <v>1567</v>
      </c>
      <c r="E23" s="737"/>
    </row>
    <row r="24" spans="1:5" s="735" customFormat="1" ht="92.25" customHeight="1">
      <c r="A24" s="738" t="s">
        <v>1046</v>
      </c>
      <c r="B24" s="739" t="s">
        <v>1426</v>
      </c>
      <c r="C24" s="736"/>
      <c r="D24" s="752" t="s">
        <v>1567</v>
      </c>
      <c r="E24" s="720" t="s">
        <v>1402</v>
      </c>
    </row>
    <row r="25" spans="1:5" s="735" customFormat="1" ht="204.75">
      <c r="A25" s="738" t="s">
        <v>1048</v>
      </c>
      <c r="B25" s="739" t="s">
        <v>1427</v>
      </c>
      <c r="C25" s="736"/>
      <c r="D25" s="718" t="s">
        <v>1568</v>
      </c>
      <c r="E25" s="741" t="s">
        <v>1560</v>
      </c>
    </row>
    <row r="26" spans="1:5" ht="21">
      <c r="A26" s="1036" t="s">
        <v>1050</v>
      </c>
      <c r="B26" s="1037"/>
      <c r="C26" s="1037"/>
      <c r="D26" s="1037"/>
      <c r="E26" s="740"/>
    </row>
    <row r="27" spans="1:5" s="735" customFormat="1" ht="63">
      <c r="A27" s="738" t="s">
        <v>1051</v>
      </c>
      <c r="B27" s="739" t="s">
        <v>1449</v>
      </c>
      <c r="C27" s="736"/>
      <c r="D27" s="736"/>
      <c r="E27" s="737"/>
    </row>
    <row r="28" spans="1:5" s="735" customFormat="1" ht="47.25">
      <c r="A28" s="738" t="s">
        <v>1053</v>
      </c>
      <c r="B28" s="739" t="s">
        <v>1450</v>
      </c>
      <c r="C28" s="736"/>
      <c r="D28" s="718" t="s">
        <v>1569</v>
      </c>
      <c r="E28" s="718" t="s">
        <v>1558</v>
      </c>
    </row>
    <row r="29" spans="1:5" s="735" customFormat="1" ht="47.25">
      <c r="A29" s="738" t="s">
        <v>1054</v>
      </c>
      <c r="B29" s="739" t="s">
        <v>1451</v>
      </c>
      <c r="C29" s="736"/>
      <c r="D29" s="718" t="s">
        <v>1570</v>
      </c>
      <c r="E29" s="718" t="s">
        <v>1559</v>
      </c>
    </row>
    <row r="30" spans="1:5" s="735" customFormat="1" ht="48.75">
      <c r="A30" s="738" t="s">
        <v>1056</v>
      </c>
      <c r="B30" s="739" t="s">
        <v>1452</v>
      </c>
      <c r="C30" s="736"/>
      <c r="D30" s="718" t="s">
        <v>1403</v>
      </c>
      <c r="E30" s="718" t="s">
        <v>1404</v>
      </c>
    </row>
    <row r="31" spans="1:5" s="735" customFormat="1" ht="94.5">
      <c r="A31" s="738" t="s">
        <v>1058</v>
      </c>
      <c r="B31" s="739" t="s">
        <v>1453</v>
      </c>
      <c r="C31" s="736"/>
      <c r="D31" s="718" t="s">
        <v>1571</v>
      </c>
      <c r="E31" s="718" t="s">
        <v>1405</v>
      </c>
    </row>
    <row r="32" spans="1:5" s="735" customFormat="1" ht="36.75">
      <c r="A32" s="738" t="s">
        <v>1060</v>
      </c>
      <c r="B32" s="739" t="s">
        <v>1454</v>
      </c>
      <c r="C32" s="736"/>
      <c r="D32" s="718" t="s">
        <v>1543</v>
      </c>
      <c r="E32" s="718" t="s">
        <v>1406</v>
      </c>
    </row>
    <row r="33" spans="1:5" s="735" customFormat="1" ht="60.75">
      <c r="A33" s="738" t="s">
        <v>1044</v>
      </c>
      <c r="B33" s="739" t="s">
        <v>1428</v>
      </c>
      <c r="C33" s="736"/>
      <c r="D33" s="718" t="s">
        <v>1572</v>
      </c>
      <c r="E33" s="718" t="s">
        <v>1557</v>
      </c>
    </row>
    <row r="34" spans="1:5" s="735" customFormat="1" ht="48.75">
      <c r="A34" s="738" t="s">
        <v>1044</v>
      </c>
      <c r="B34" s="739" t="s">
        <v>1429</v>
      </c>
      <c r="C34" s="736"/>
      <c r="D34" s="718" t="s">
        <v>1573</v>
      </c>
      <c r="E34" s="718" t="s">
        <v>1557</v>
      </c>
    </row>
    <row r="35" spans="1:5" s="735" customFormat="1" ht="48.75">
      <c r="A35" s="738" t="s">
        <v>1044</v>
      </c>
      <c r="B35" s="739" t="s">
        <v>1430</v>
      </c>
      <c r="C35" s="736"/>
      <c r="D35" s="718" t="s">
        <v>1574</v>
      </c>
      <c r="E35" s="718" t="s">
        <v>1557</v>
      </c>
    </row>
    <row r="36" spans="1:5" s="735" customFormat="1" ht="63">
      <c r="A36" s="738" t="s">
        <v>1064</v>
      </c>
      <c r="B36" s="739" t="s">
        <v>1432</v>
      </c>
      <c r="C36" s="736"/>
      <c r="D36" s="718" t="s">
        <v>1575</v>
      </c>
      <c r="E36" s="718" t="s">
        <v>1556</v>
      </c>
    </row>
    <row r="37" spans="1:5" s="735" customFormat="1" ht="48.75">
      <c r="A37" s="738"/>
      <c r="B37" s="739" t="s">
        <v>1431</v>
      </c>
      <c r="C37" s="736"/>
      <c r="D37" s="718" t="s">
        <v>1576</v>
      </c>
      <c r="E37" s="718" t="s">
        <v>1544</v>
      </c>
    </row>
    <row r="38" spans="1:5" s="735" customFormat="1" ht="95.25" customHeight="1">
      <c r="A38" s="738" t="s">
        <v>1068</v>
      </c>
      <c r="B38" s="739" t="s">
        <v>1456</v>
      </c>
      <c r="C38" s="736"/>
      <c r="D38" s="718" t="s">
        <v>1576</v>
      </c>
      <c r="E38" s="718" t="s">
        <v>1544</v>
      </c>
    </row>
    <row r="39" spans="1:5" s="735" customFormat="1" ht="84.75">
      <c r="A39" s="738" t="s">
        <v>1068</v>
      </c>
      <c r="B39" s="739" t="s">
        <v>1455</v>
      </c>
      <c r="C39" s="736"/>
      <c r="D39" s="718" t="s">
        <v>1577</v>
      </c>
      <c r="E39" s="718" t="s">
        <v>1544</v>
      </c>
    </row>
    <row r="40" spans="1:5" s="735" customFormat="1" ht="120.75">
      <c r="A40" s="738" t="s">
        <v>1071</v>
      </c>
      <c r="B40" s="739" t="s">
        <v>1433</v>
      </c>
      <c r="C40" s="736"/>
      <c r="D40" s="718" t="s">
        <v>1578</v>
      </c>
      <c r="E40" s="718" t="s">
        <v>1555</v>
      </c>
    </row>
    <row r="41" spans="1:5" s="735" customFormat="1" ht="132.75">
      <c r="A41" s="738" t="s">
        <v>1071</v>
      </c>
      <c r="B41" s="739" t="s">
        <v>1434</v>
      </c>
      <c r="C41" s="736"/>
      <c r="D41" s="718" t="s">
        <v>1547</v>
      </c>
      <c r="E41" s="718" t="s">
        <v>1545</v>
      </c>
    </row>
    <row r="42" spans="1:5" s="735" customFormat="1" ht="108.75">
      <c r="A42" s="738" t="s">
        <v>1071</v>
      </c>
      <c r="B42" s="739" t="s">
        <v>1435</v>
      </c>
      <c r="C42" s="736"/>
      <c r="D42" s="718" t="s">
        <v>1579</v>
      </c>
      <c r="E42" s="718" t="s">
        <v>1546</v>
      </c>
    </row>
    <row r="43" spans="1:5" s="735" customFormat="1" ht="72.75">
      <c r="A43" s="738" t="s">
        <v>1075</v>
      </c>
      <c r="B43" s="739" t="s">
        <v>1457</v>
      </c>
      <c r="C43" s="736"/>
      <c r="D43" s="718" t="s">
        <v>1580</v>
      </c>
      <c r="E43" s="718" t="s">
        <v>1478</v>
      </c>
    </row>
    <row r="44" spans="1:5" s="735" customFormat="1" ht="63">
      <c r="A44" s="738" t="s">
        <v>1075</v>
      </c>
      <c r="B44" s="739" t="s">
        <v>1458</v>
      </c>
      <c r="C44" s="736"/>
      <c r="D44" s="736"/>
      <c r="E44" s="737"/>
    </row>
    <row r="45" spans="1:5" s="735" customFormat="1" ht="47.25">
      <c r="A45" s="738" t="s">
        <v>1076</v>
      </c>
      <c r="B45" s="739" t="s">
        <v>1459</v>
      </c>
      <c r="C45" s="736"/>
      <c r="D45" s="718" t="s">
        <v>1581</v>
      </c>
      <c r="E45" s="718" t="s">
        <v>1477</v>
      </c>
    </row>
    <row r="46" spans="1:5" s="735" customFormat="1" ht="72.75">
      <c r="A46" s="738" t="s">
        <v>1042</v>
      </c>
      <c r="B46" s="739" t="s">
        <v>1479</v>
      </c>
      <c r="C46" s="736"/>
      <c r="D46" s="718" t="s">
        <v>1408</v>
      </c>
      <c r="E46" s="721" t="s">
        <v>1407</v>
      </c>
    </row>
    <row r="47" spans="1:5" s="735" customFormat="1" ht="60.75">
      <c r="A47" s="738" t="s">
        <v>1079</v>
      </c>
      <c r="B47" s="739" t="s">
        <v>1436</v>
      </c>
      <c r="C47" s="736"/>
      <c r="D47" s="721" t="s">
        <v>1548</v>
      </c>
      <c r="E47" s="718" t="s">
        <v>1536</v>
      </c>
    </row>
    <row r="48" spans="1:5" s="735" customFormat="1" ht="47.25">
      <c r="A48" s="738" t="s">
        <v>1079</v>
      </c>
      <c r="B48" s="739" t="s">
        <v>1437</v>
      </c>
      <c r="C48" s="736"/>
      <c r="D48" s="736"/>
      <c r="E48" s="737"/>
    </row>
    <row r="49" spans="1:5" s="735" customFormat="1" ht="31.5">
      <c r="A49" s="738" t="s">
        <v>1082</v>
      </c>
      <c r="B49" s="739" t="s">
        <v>1460</v>
      </c>
      <c r="C49" s="736"/>
      <c r="D49" s="736"/>
      <c r="E49" s="737"/>
    </row>
    <row r="50" spans="1:5" s="735" customFormat="1" ht="47.25">
      <c r="A50" s="738" t="s">
        <v>1084</v>
      </c>
      <c r="B50" s="739" t="s">
        <v>1438</v>
      </c>
      <c r="C50" s="736"/>
      <c r="D50" s="736"/>
      <c r="E50" s="737"/>
    </row>
    <row r="51" spans="1:5" s="735" customFormat="1" ht="72.75">
      <c r="A51" s="738" t="s">
        <v>1084</v>
      </c>
      <c r="B51" s="739" t="s">
        <v>1439</v>
      </c>
      <c r="C51" s="736"/>
      <c r="D51" s="718" t="s">
        <v>1582</v>
      </c>
      <c r="E51" s="718" t="s">
        <v>1549</v>
      </c>
    </row>
    <row r="52" spans="1:5" s="735" customFormat="1" ht="21">
      <c r="A52" s="1036" t="s">
        <v>1087</v>
      </c>
      <c r="B52" s="1037"/>
      <c r="C52" s="1037"/>
      <c r="D52" s="1037"/>
      <c r="E52" s="1042"/>
    </row>
    <row r="53" spans="1:5" s="735" customFormat="1" ht="47.25">
      <c r="A53" s="738" t="s">
        <v>1051</v>
      </c>
      <c r="B53" s="739" t="s">
        <v>1440</v>
      </c>
      <c r="C53" s="736"/>
      <c r="D53" s="736"/>
      <c r="E53" s="737"/>
    </row>
    <row r="54" spans="1:5" s="735" customFormat="1" ht="63">
      <c r="A54" s="738" t="s">
        <v>1051</v>
      </c>
      <c r="B54" s="739" t="s">
        <v>1441</v>
      </c>
      <c r="C54" s="736"/>
      <c r="D54" s="736"/>
      <c r="E54" s="737"/>
    </row>
    <row r="55" spans="1:5" s="735" customFormat="1" ht="31.5">
      <c r="A55" s="738" t="s">
        <v>1051</v>
      </c>
      <c r="B55" s="739" t="s">
        <v>1442</v>
      </c>
      <c r="C55" s="736"/>
      <c r="D55" s="736"/>
      <c r="E55" s="737"/>
    </row>
    <row r="56" spans="1:5" s="735" customFormat="1" ht="31.5">
      <c r="A56" s="738" t="s">
        <v>1051</v>
      </c>
      <c r="B56" s="739" t="s">
        <v>1443</v>
      </c>
      <c r="C56" s="736"/>
      <c r="D56" s="736"/>
      <c r="E56" s="737"/>
    </row>
    <row r="57" spans="1:5" s="735" customFormat="1" ht="63">
      <c r="A57" s="738" t="s">
        <v>1051</v>
      </c>
      <c r="B57" s="600" t="s">
        <v>1461</v>
      </c>
      <c r="C57" s="736"/>
      <c r="D57" s="736"/>
      <c r="E57" s="737"/>
    </row>
    <row r="58" spans="1:5" s="735" customFormat="1" ht="94.5">
      <c r="A58" s="738" t="s">
        <v>1051</v>
      </c>
      <c r="B58" s="600" t="s">
        <v>1462</v>
      </c>
      <c r="C58" s="736"/>
      <c r="D58" s="736"/>
      <c r="E58" s="737"/>
    </row>
    <row r="59" spans="1:5" s="735" customFormat="1" ht="63">
      <c r="A59" s="738" t="s">
        <v>1051</v>
      </c>
      <c r="B59" s="600" t="s">
        <v>1463</v>
      </c>
      <c r="C59" s="736"/>
      <c r="D59" s="736"/>
      <c r="E59" s="737"/>
    </row>
    <row r="60" spans="1:5" s="735" customFormat="1" ht="63">
      <c r="A60" s="738" t="s">
        <v>1051</v>
      </c>
      <c r="B60" s="600" t="s">
        <v>1464</v>
      </c>
      <c r="C60" s="736"/>
      <c r="D60" s="736"/>
      <c r="E60" s="737"/>
    </row>
    <row r="61" spans="1:5" s="735" customFormat="1" ht="63">
      <c r="A61" s="738" t="s">
        <v>1051</v>
      </c>
      <c r="B61" s="600" t="s">
        <v>1465</v>
      </c>
      <c r="C61" s="736"/>
      <c r="D61" s="736"/>
      <c r="E61" s="737"/>
    </row>
    <row r="62" spans="1:5" s="735" customFormat="1" ht="63">
      <c r="A62" s="738" t="s">
        <v>1051</v>
      </c>
      <c r="B62" s="600" t="s">
        <v>1466</v>
      </c>
      <c r="C62" s="736"/>
      <c r="D62" s="736"/>
      <c r="E62" s="737"/>
    </row>
    <row r="63" spans="1:5" s="735" customFormat="1" ht="63">
      <c r="A63" s="738" t="s">
        <v>1051</v>
      </c>
      <c r="B63" s="600" t="s">
        <v>1467</v>
      </c>
      <c r="C63" s="736"/>
      <c r="D63" s="736"/>
      <c r="E63" s="737"/>
    </row>
    <row r="64" spans="1:5" s="735" customFormat="1" ht="76.5" customHeight="1">
      <c r="A64" s="738" t="s">
        <v>1051</v>
      </c>
      <c r="B64" s="600" t="s">
        <v>1468</v>
      </c>
      <c r="C64" s="736"/>
      <c r="D64" s="736"/>
      <c r="E64" s="718" t="s">
        <v>1550</v>
      </c>
    </row>
    <row r="65" spans="1:7" s="735" customFormat="1" ht="94.5">
      <c r="A65" s="738" t="s">
        <v>1051</v>
      </c>
      <c r="B65" s="600" t="s">
        <v>1469</v>
      </c>
      <c r="C65" s="736"/>
      <c r="D65" s="736"/>
      <c r="E65" s="718" t="s">
        <v>1551</v>
      </c>
    </row>
    <row r="66" spans="1:7" s="735" customFormat="1" ht="78.75">
      <c r="A66" s="738" t="s">
        <v>1051</v>
      </c>
      <c r="B66" s="600" t="s">
        <v>1470</v>
      </c>
      <c r="C66" s="736"/>
      <c r="D66" s="736"/>
      <c r="E66" s="737"/>
    </row>
    <row r="67" spans="1:7" s="735" customFormat="1" ht="110.25">
      <c r="A67" s="738" t="s">
        <v>1051</v>
      </c>
      <c r="B67" s="600" t="s">
        <v>1471</v>
      </c>
      <c r="C67" s="736"/>
      <c r="D67" s="736"/>
      <c r="E67" s="737"/>
    </row>
    <row r="68" spans="1:7" s="735" customFormat="1" ht="63">
      <c r="A68" s="738" t="s">
        <v>1051</v>
      </c>
      <c r="B68" s="600" t="s">
        <v>1472</v>
      </c>
      <c r="C68" s="736"/>
      <c r="D68" s="736"/>
      <c r="E68" s="737"/>
    </row>
    <row r="69" spans="1:7" s="735" customFormat="1" ht="63">
      <c r="A69" s="738" t="s">
        <v>1051</v>
      </c>
      <c r="B69" s="600" t="s">
        <v>1473</v>
      </c>
      <c r="C69" s="736"/>
      <c r="D69" s="736"/>
      <c r="E69" s="737"/>
    </row>
    <row r="70" spans="1:7" ht="21">
      <c r="A70" s="1036" t="s">
        <v>1095</v>
      </c>
      <c r="B70" s="1037"/>
      <c r="C70" s="1037"/>
      <c r="D70" s="1037"/>
      <c r="E70" s="1037"/>
    </row>
    <row r="71" spans="1:7" s="735" customFormat="1" ht="63">
      <c r="A71" s="738" t="s">
        <v>1051</v>
      </c>
      <c r="B71" s="739" t="s">
        <v>1444</v>
      </c>
      <c r="C71" s="736"/>
      <c r="D71" s="718" t="s">
        <v>1583</v>
      </c>
      <c r="E71" s="718" t="s">
        <v>1552</v>
      </c>
    </row>
    <row r="72" spans="1:7" s="735" customFormat="1" ht="36.75">
      <c r="A72" s="738" t="s">
        <v>1097</v>
      </c>
      <c r="B72" s="739" t="s">
        <v>1445</v>
      </c>
      <c r="C72" s="736"/>
      <c r="D72" s="718" t="s">
        <v>1584</v>
      </c>
      <c r="E72" s="718" t="s">
        <v>1553</v>
      </c>
    </row>
    <row r="73" spans="1:7" s="735" customFormat="1" ht="48.75">
      <c r="A73" s="738" t="s">
        <v>1097</v>
      </c>
      <c r="B73" s="739" t="s">
        <v>1446</v>
      </c>
      <c r="C73" s="736"/>
      <c r="D73" s="718" t="s">
        <v>1583</v>
      </c>
      <c r="E73" s="718" t="s">
        <v>1554</v>
      </c>
    </row>
    <row r="74" spans="1:7" s="735" customFormat="1" ht="48.75">
      <c r="A74" s="738" t="s">
        <v>1101</v>
      </c>
      <c r="B74" s="739" t="s">
        <v>1474</v>
      </c>
      <c r="C74" s="736"/>
      <c r="D74" s="752" t="s">
        <v>1583</v>
      </c>
      <c r="E74" s="737"/>
    </row>
    <row r="75" spans="1:7" s="735" customFormat="1" ht="50.25" customHeight="1">
      <c r="A75" s="738" t="s">
        <v>1101</v>
      </c>
      <c r="B75" s="739" t="s">
        <v>1475</v>
      </c>
      <c r="C75" s="736"/>
      <c r="D75" s="736"/>
      <c r="E75" s="737"/>
    </row>
    <row r="76" spans="1:7" s="735" customFormat="1" ht="15.75">
      <c r="A76" s="753"/>
      <c r="B76" s="754"/>
      <c r="C76" s="755"/>
      <c r="D76" s="755"/>
      <c r="E76" s="756"/>
    </row>
    <row r="77" spans="1:7" s="735" customFormat="1" ht="15.75">
      <c r="A77" s="753"/>
      <c r="B77" s="754"/>
      <c r="C77" s="755"/>
      <c r="D77" s="755"/>
      <c r="E77" s="756"/>
    </row>
    <row r="79" spans="1:7">
      <c r="A79" s="710" t="s">
        <v>1338</v>
      </c>
      <c r="B79" s="710"/>
      <c r="C79" s="710"/>
      <c r="D79" s="246" t="s">
        <v>1105</v>
      </c>
      <c r="E79" s="685"/>
      <c r="F79" s="686"/>
      <c r="G79" s="687"/>
    </row>
    <row r="80" spans="1:7">
      <c r="A80" s="709" t="s">
        <v>1339</v>
      </c>
      <c r="B80" s="709"/>
      <c r="C80" s="709"/>
      <c r="D80" s="709" t="s">
        <v>892</v>
      </c>
      <c r="E80" s="685"/>
      <c r="F80" s="686"/>
      <c r="G80" s="688"/>
    </row>
    <row r="81" spans="1:7">
      <c r="A81" s="709"/>
      <c r="B81" s="88"/>
      <c r="C81" s="709"/>
      <c r="D81" s="88"/>
      <c r="E81" s="685"/>
      <c r="F81" s="686"/>
      <c r="G81" s="689"/>
    </row>
    <row r="82" spans="1:7">
      <c r="A82" s="709"/>
      <c r="B82" s="88"/>
      <c r="C82" s="709"/>
      <c r="D82" s="88"/>
      <c r="E82" s="685"/>
      <c r="F82" s="686"/>
      <c r="G82" s="689"/>
    </row>
    <row r="83" spans="1:7">
      <c r="A83" s="410" t="s">
        <v>943</v>
      </c>
      <c r="B83" s="410"/>
      <c r="C83" s="410"/>
      <c r="D83" s="246" t="s">
        <v>1105</v>
      </c>
      <c r="E83" s="685"/>
      <c r="F83" s="686"/>
      <c r="G83" s="688"/>
    </row>
    <row r="84" spans="1:7">
      <c r="A84" s="709" t="s">
        <v>1340</v>
      </c>
      <c r="B84" s="709"/>
      <c r="C84" s="709"/>
      <c r="D84" s="709" t="s">
        <v>893</v>
      </c>
      <c r="E84" s="685"/>
      <c r="F84" s="686"/>
      <c r="G84" s="690"/>
    </row>
    <row r="85" spans="1:7">
      <c r="A85" s="88"/>
      <c r="B85" s="88"/>
      <c r="C85" s="88"/>
      <c r="D85" s="88"/>
      <c r="E85" s="685"/>
      <c r="F85" s="686"/>
      <c r="G85" s="690"/>
    </row>
    <row r="86" spans="1:7">
      <c r="A86" s="88"/>
      <c r="B86" s="88"/>
      <c r="C86" s="88"/>
      <c r="D86" s="88"/>
      <c r="E86" s="685"/>
      <c r="F86" s="686"/>
      <c r="G86" s="690"/>
    </row>
    <row r="87" spans="1:7">
      <c r="A87" s="710" t="s">
        <v>1337</v>
      </c>
      <c r="B87" s="710"/>
      <c r="C87" s="710"/>
      <c r="D87" s="88"/>
      <c r="E87" s="685"/>
      <c r="F87" s="686"/>
      <c r="G87" s="690"/>
    </row>
    <row r="88" spans="1:7" s="88" customFormat="1" ht="12">
      <c r="A88" s="709" t="s">
        <v>1341</v>
      </c>
      <c r="B88" s="709"/>
      <c r="C88" s="709"/>
      <c r="E88" s="685"/>
      <c r="F88" s="686"/>
      <c r="G88" s="690"/>
    </row>
  </sheetData>
  <mergeCells count="6">
    <mergeCell ref="A70:E70"/>
    <mergeCell ref="A1:E1"/>
    <mergeCell ref="A2:E2"/>
    <mergeCell ref="A3:E3"/>
    <mergeCell ref="A26:D26"/>
    <mergeCell ref="A52:E52"/>
  </mergeCells>
  <pageMargins left="0.31496062992125984" right="0.31496062992125984" top="0.35433070866141736" bottom="0.35433070866141736" header="0.31496062992125984" footer="0.31496062992125984"/>
  <pageSetup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65"/>
  <sheetViews>
    <sheetView workbookViewId="0">
      <selection activeCell="K6" sqref="K6"/>
    </sheetView>
  </sheetViews>
  <sheetFormatPr baseColWidth="10" defaultRowHeight="15"/>
  <cols>
    <col min="1" max="1" width="20.42578125" customWidth="1"/>
    <col min="3" max="3" width="11.5703125" customWidth="1"/>
    <col min="4" max="4" width="24.140625" customWidth="1"/>
    <col min="5" max="5" width="29.42578125" customWidth="1"/>
    <col min="6" max="6" width="27.28515625" customWidth="1"/>
    <col min="7" max="7" width="7.42578125" style="224" customWidth="1"/>
  </cols>
  <sheetData>
    <row r="1" spans="1:7" ht="21">
      <c r="A1" s="1038" t="s">
        <v>1020</v>
      </c>
      <c r="B1" s="1039"/>
      <c r="C1" s="1039"/>
      <c r="D1" s="1039"/>
      <c r="E1" s="1039"/>
      <c r="F1" s="1039"/>
      <c r="G1" s="1039"/>
    </row>
    <row r="2" spans="1:7" ht="21">
      <c r="A2" s="1040" t="s">
        <v>1108</v>
      </c>
      <c r="B2" s="1025"/>
      <c r="C2" s="1025"/>
      <c r="D2" s="1025"/>
      <c r="E2" s="1025"/>
      <c r="F2" s="1025"/>
      <c r="G2" s="1025"/>
    </row>
    <row r="3" spans="1:7" ht="21">
      <c r="A3" s="1041" t="s">
        <v>1279</v>
      </c>
      <c r="B3" s="1028"/>
      <c r="C3" s="1028"/>
      <c r="D3" s="1028"/>
      <c r="E3" s="1028"/>
      <c r="F3" s="1028"/>
      <c r="G3" s="1028"/>
    </row>
    <row r="4" spans="1:7" ht="63.75">
      <c r="A4" s="712" t="s">
        <v>1021</v>
      </c>
      <c r="B4" s="711" t="s">
        <v>1106</v>
      </c>
      <c r="C4" s="711" t="s">
        <v>1107</v>
      </c>
      <c r="D4" s="712" t="s">
        <v>1022</v>
      </c>
      <c r="E4" s="672" t="s">
        <v>1400</v>
      </c>
      <c r="F4" s="724" t="s">
        <v>1127</v>
      </c>
      <c r="G4" s="673" t="s">
        <v>1162</v>
      </c>
    </row>
    <row r="5" spans="1:7" ht="21">
      <c r="A5" s="1043" t="s">
        <v>1023</v>
      </c>
      <c r="B5" s="1044"/>
      <c r="C5" s="1044"/>
      <c r="D5" s="1045"/>
      <c r="E5" s="674"/>
      <c r="F5" s="675"/>
      <c r="G5" s="728">
        <v>1</v>
      </c>
    </row>
    <row r="6" spans="1:7" ht="192.75">
      <c r="A6" s="596" t="s">
        <v>431</v>
      </c>
      <c r="B6" s="597" t="s">
        <v>1024</v>
      </c>
      <c r="C6" s="598" t="s">
        <v>1025</v>
      </c>
      <c r="D6" s="599" t="s">
        <v>465</v>
      </c>
      <c r="E6" s="742" t="s">
        <v>1488</v>
      </c>
      <c r="F6" s="743" t="s">
        <v>1185</v>
      </c>
      <c r="G6" s="676">
        <v>1</v>
      </c>
    </row>
    <row r="7" spans="1:7" ht="192.75">
      <c r="A7" s="596"/>
      <c r="B7" s="597"/>
      <c r="C7" s="598"/>
      <c r="D7" s="599"/>
      <c r="E7" s="677" t="s">
        <v>1489</v>
      </c>
      <c r="F7" s="677" t="s">
        <v>1527</v>
      </c>
      <c r="G7" s="676">
        <v>1</v>
      </c>
    </row>
    <row r="8" spans="1:7" ht="192.75">
      <c r="A8" s="596"/>
      <c r="B8" s="597"/>
      <c r="C8" s="598"/>
      <c r="D8" s="599"/>
      <c r="E8" s="677" t="s">
        <v>1490</v>
      </c>
      <c r="F8" s="677" t="s">
        <v>1529</v>
      </c>
      <c r="G8" s="676">
        <v>1</v>
      </c>
    </row>
    <row r="9" spans="1:7" ht="192.75">
      <c r="A9" s="596" t="s">
        <v>431</v>
      </c>
      <c r="B9" s="597" t="s">
        <v>1024</v>
      </c>
      <c r="C9" s="598" t="s">
        <v>1026</v>
      </c>
      <c r="D9" s="600" t="s">
        <v>1027</v>
      </c>
      <c r="E9" s="677" t="s">
        <v>1186</v>
      </c>
      <c r="F9" s="677" t="s">
        <v>1530</v>
      </c>
      <c r="G9" s="676">
        <v>1</v>
      </c>
    </row>
    <row r="10" spans="1:7" ht="168.75">
      <c r="A10" s="596"/>
      <c r="B10" s="597"/>
      <c r="C10" s="598"/>
      <c r="D10" s="600"/>
      <c r="E10" s="677" t="s">
        <v>1491</v>
      </c>
      <c r="F10" s="677" t="s">
        <v>1528</v>
      </c>
      <c r="G10" s="676">
        <v>1</v>
      </c>
    </row>
    <row r="11" spans="1:7" ht="204.75">
      <c r="A11" s="596"/>
      <c r="B11" s="597"/>
      <c r="C11" s="598"/>
      <c r="D11" s="600"/>
      <c r="E11" s="677" t="s">
        <v>1492</v>
      </c>
      <c r="F11" s="677" t="s">
        <v>1187</v>
      </c>
      <c r="G11" s="676">
        <v>1</v>
      </c>
    </row>
    <row r="12" spans="1:7" ht="204.75">
      <c r="A12" s="596" t="s">
        <v>431</v>
      </c>
      <c r="B12" s="597" t="s">
        <v>1024</v>
      </c>
      <c r="C12" s="598" t="s">
        <v>1028</v>
      </c>
      <c r="D12" s="600" t="s">
        <v>1029</v>
      </c>
      <c r="E12" s="677" t="s">
        <v>1493</v>
      </c>
      <c r="F12" s="677" t="s">
        <v>1188</v>
      </c>
      <c r="G12" s="676">
        <v>1</v>
      </c>
    </row>
    <row r="13" spans="1:7" ht="216.75">
      <c r="A13" s="596"/>
      <c r="B13" s="597"/>
      <c r="C13" s="622"/>
      <c r="D13" s="604"/>
      <c r="E13" s="677" t="s">
        <v>1494</v>
      </c>
      <c r="F13" s="677" t="s">
        <v>1189</v>
      </c>
      <c r="G13" s="676">
        <v>1</v>
      </c>
    </row>
    <row r="14" spans="1:7" ht="168.75">
      <c r="A14" s="596"/>
      <c r="B14" s="597"/>
      <c r="C14" s="622"/>
      <c r="D14" s="604"/>
      <c r="E14" s="677" t="s">
        <v>1495</v>
      </c>
      <c r="F14" s="677" t="s">
        <v>1480</v>
      </c>
      <c r="G14" s="676">
        <v>1</v>
      </c>
    </row>
    <row r="15" spans="1:7" ht="21">
      <c r="A15" s="1043" t="s">
        <v>1031</v>
      </c>
      <c r="B15" s="1044"/>
      <c r="C15" s="1044"/>
      <c r="D15" s="1045"/>
      <c r="E15" s="674"/>
      <c r="F15" s="674"/>
      <c r="G15" s="728">
        <v>1</v>
      </c>
    </row>
    <row r="16" spans="1:7" ht="84.75">
      <c r="A16" s="596" t="s">
        <v>434</v>
      </c>
      <c r="B16" s="597" t="s">
        <v>1032</v>
      </c>
      <c r="C16" s="598" t="s">
        <v>1025</v>
      </c>
      <c r="D16" s="600" t="s">
        <v>1033</v>
      </c>
      <c r="E16" s="677" t="s">
        <v>1496</v>
      </c>
      <c r="F16" s="677" t="s">
        <v>1190</v>
      </c>
      <c r="G16" s="676">
        <v>1</v>
      </c>
    </row>
    <row r="17" spans="1:7" ht="96.75">
      <c r="A17" s="596"/>
      <c r="B17" s="597"/>
      <c r="C17" s="598"/>
      <c r="D17" s="600"/>
      <c r="E17" s="677" t="s">
        <v>1497</v>
      </c>
      <c r="F17" s="677" t="s">
        <v>1191</v>
      </c>
      <c r="G17" s="676">
        <v>1</v>
      </c>
    </row>
    <row r="18" spans="1:7" ht="96.75">
      <c r="A18" s="596"/>
      <c r="B18" s="597"/>
      <c r="C18" s="598"/>
      <c r="D18" s="600"/>
      <c r="E18" s="677" t="s">
        <v>1498</v>
      </c>
      <c r="F18" s="677" t="s">
        <v>1192</v>
      </c>
      <c r="G18" s="676">
        <v>1</v>
      </c>
    </row>
    <row r="19" spans="1:7" ht="47.25">
      <c r="A19" s="596" t="s">
        <v>434</v>
      </c>
      <c r="B19" s="597" t="s">
        <v>1032</v>
      </c>
      <c r="C19" s="598" t="s">
        <v>1026</v>
      </c>
      <c r="D19" s="600" t="s">
        <v>1034</v>
      </c>
      <c r="E19" s="677" t="s">
        <v>1128</v>
      </c>
      <c r="F19" s="677"/>
      <c r="G19" s="676">
        <v>1</v>
      </c>
    </row>
    <row r="20" spans="1:7" ht="36.75">
      <c r="A20" s="596"/>
      <c r="B20" s="597"/>
      <c r="C20" s="598"/>
      <c r="D20" s="600"/>
      <c r="E20" s="677" t="s">
        <v>1193</v>
      </c>
      <c r="F20" s="677"/>
      <c r="G20" s="676">
        <v>1</v>
      </c>
    </row>
    <row r="21" spans="1:7" ht="15.75">
      <c r="A21" s="596"/>
      <c r="B21" s="597"/>
      <c r="C21" s="598"/>
      <c r="D21" s="600"/>
      <c r="E21" s="679" t="s">
        <v>1130</v>
      </c>
      <c r="F21" s="677"/>
      <c r="G21" s="676">
        <v>1</v>
      </c>
    </row>
    <row r="22" spans="1:7" ht="63">
      <c r="A22" s="596" t="s">
        <v>434</v>
      </c>
      <c r="B22" s="597" t="s">
        <v>1032</v>
      </c>
      <c r="C22" s="598" t="s">
        <v>1028</v>
      </c>
      <c r="D22" s="600" t="s">
        <v>444</v>
      </c>
      <c r="E22" s="679" t="s">
        <v>1128</v>
      </c>
      <c r="F22" s="677"/>
      <c r="G22" s="676">
        <v>1</v>
      </c>
    </row>
    <row r="23" spans="1:7" ht="36.75">
      <c r="A23" s="596"/>
      <c r="B23" s="597"/>
      <c r="C23" s="598"/>
      <c r="D23" s="600"/>
      <c r="E23" s="677" t="s">
        <v>1193</v>
      </c>
      <c r="F23" s="677"/>
      <c r="G23" s="676">
        <v>1</v>
      </c>
    </row>
    <row r="24" spans="1:7" ht="15.75">
      <c r="A24" s="596"/>
      <c r="B24" s="597"/>
      <c r="C24" s="598"/>
      <c r="D24" s="600"/>
      <c r="E24" s="679" t="s">
        <v>1130</v>
      </c>
      <c r="F24" s="677"/>
      <c r="G24" s="676">
        <v>1</v>
      </c>
    </row>
    <row r="25" spans="1:7" ht="63">
      <c r="A25" s="596" t="s">
        <v>434</v>
      </c>
      <c r="B25" s="597" t="s">
        <v>1032</v>
      </c>
      <c r="C25" s="598" t="s">
        <v>1035</v>
      </c>
      <c r="D25" s="600" t="s">
        <v>445</v>
      </c>
      <c r="E25" s="679" t="s">
        <v>1128</v>
      </c>
      <c r="F25" s="677"/>
      <c r="G25" s="676">
        <v>1</v>
      </c>
    </row>
    <row r="26" spans="1:7" ht="36.75">
      <c r="A26" s="596"/>
      <c r="B26" s="597"/>
      <c r="C26" s="598"/>
      <c r="D26" s="600"/>
      <c r="E26" s="677" t="s">
        <v>1193</v>
      </c>
      <c r="F26" s="677"/>
      <c r="G26" s="676">
        <v>1</v>
      </c>
    </row>
    <row r="27" spans="1:7" ht="15.75">
      <c r="A27" s="596"/>
      <c r="B27" s="597"/>
      <c r="C27" s="598"/>
      <c r="D27" s="600"/>
      <c r="E27" s="679" t="s">
        <v>1130</v>
      </c>
      <c r="F27" s="677"/>
      <c r="G27" s="676">
        <v>1</v>
      </c>
    </row>
    <row r="28" spans="1:7" ht="63">
      <c r="A28" s="596" t="s">
        <v>434</v>
      </c>
      <c r="B28" s="597" t="s">
        <v>1032</v>
      </c>
      <c r="C28" s="598" t="s">
        <v>1036</v>
      </c>
      <c r="D28" s="600" t="s">
        <v>446</v>
      </c>
      <c r="E28" s="679" t="s">
        <v>1128</v>
      </c>
      <c r="F28" s="677"/>
      <c r="G28" s="676">
        <v>1</v>
      </c>
    </row>
    <row r="29" spans="1:7" ht="36.75">
      <c r="A29" s="596"/>
      <c r="B29" s="597"/>
      <c r="C29" s="598"/>
      <c r="D29" s="600"/>
      <c r="E29" s="677" t="s">
        <v>1193</v>
      </c>
      <c r="F29" s="677"/>
      <c r="G29" s="676">
        <v>1</v>
      </c>
    </row>
    <row r="30" spans="1:7" ht="15.75">
      <c r="A30" s="596"/>
      <c r="B30" s="597"/>
      <c r="C30" s="598"/>
      <c r="D30" s="600"/>
      <c r="E30" s="679" t="s">
        <v>1130</v>
      </c>
      <c r="F30" s="677"/>
      <c r="G30" s="676">
        <v>1</v>
      </c>
    </row>
    <row r="31" spans="1:7" ht="84.75">
      <c r="A31" s="596" t="s">
        <v>434</v>
      </c>
      <c r="B31" s="597" t="s">
        <v>1032</v>
      </c>
      <c r="C31" s="598" t="s">
        <v>1037</v>
      </c>
      <c r="D31" s="600" t="s">
        <v>447</v>
      </c>
      <c r="E31" s="677" t="s">
        <v>1499</v>
      </c>
      <c r="F31" s="677" t="s">
        <v>1194</v>
      </c>
      <c r="G31" s="676">
        <v>1</v>
      </c>
    </row>
    <row r="32" spans="1:7" ht="48.75">
      <c r="A32" s="596"/>
      <c r="B32" s="597"/>
      <c r="C32" s="598"/>
      <c r="D32" s="600"/>
      <c r="E32" s="677" t="s">
        <v>1193</v>
      </c>
      <c r="F32" s="677" t="s">
        <v>1195</v>
      </c>
      <c r="G32" s="676">
        <v>1</v>
      </c>
    </row>
    <row r="33" spans="1:7" ht="15.75">
      <c r="A33" s="596"/>
      <c r="B33" s="597"/>
      <c r="C33" s="598"/>
      <c r="D33" s="600"/>
      <c r="E33" s="677" t="s">
        <v>1130</v>
      </c>
      <c r="F33" s="677"/>
      <c r="G33" s="676">
        <v>1</v>
      </c>
    </row>
    <row r="34" spans="1:7" ht="96.75">
      <c r="A34" s="596" t="s">
        <v>434</v>
      </c>
      <c r="B34" s="597" t="s">
        <v>1032</v>
      </c>
      <c r="C34" s="598" t="s">
        <v>1038</v>
      </c>
      <c r="D34" s="600" t="s">
        <v>448</v>
      </c>
      <c r="E34" s="677" t="s">
        <v>1500</v>
      </c>
      <c r="F34" s="677" t="s">
        <v>1196</v>
      </c>
      <c r="G34" s="676">
        <v>1</v>
      </c>
    </row>
    <row r="35" spans="1:7" ht="36.75">
      <c r="A35" s="596"/>
      <c r="B35" s="597"/>
      <c r="C35" s="622"/>
      <c r="D35" s="604"/>
      <c r="E35" s="677" t="s">
        <v>1481</v>
      </c>
      <c r="F35" s="677"/>
      <c r="G35" s="676">
        <v>1</v>
      </c>
    </row>
    <row r="36" spans="1:7" ht="108.75">
      <c r="A36" s="596"/>
      <c r="B36" s="597"/>
      <c r="C36" s="622"/>
      <c r="D36" s="604"/>
      <c r="E36" s="677" t="s">
        <v>1501</v>
      </c>
      <c r="F36" s="677" t="s">
        <v>1197</v>
      </c>
      <c r="G36" s="676">
        <v>1</v>
      </c>
    </row>
    <row r="37" spans="1:7" ht="21">
      <c r="A37" s="729" t="s">
        <v>1039</v>
      </c>
      <c r="B37" s="729"/>
      <c r="C37" s="729"/>
      <c r="D37" s="729"/>
      <c r="E37" s="730"/>
      <c r="F37" s="730"/>
      <c r="G37" s="728">
        <v>1</v>
      </c>
    </row>
    <row r="38" spans="1:7" ht="72.75">
      <c r="A38" s="596" t="s">
        <v>459</v>
      </c>
      <c r="B38" s="597" t="s">
        <v>1040</v>
      </c>
      <c r="C38" s="598" t="s">
        <v>1025</v>
      </c>
      <c r="D38" s="599" t="s">
        <v>1041</v>
      </c>
      <c r="E38" s="677" t="s">
        <v>1392</v>
      </c>
      <c r="F38" s="677" t="s">
        <v>1198</v>
      </c>
      <c r="G38" s="676">
        <v>1</v>
      </c>
    </row>
    <row r="39" spans="1:7" ht="60.75">
      <c r="A39" s="596"/>
      <c r="B39" s="597"/>
      <c r="C39" s="598"/>
      <c r="D39" s="599"/>
      <c r="E39" s="677" t="s">
        <v>1199</v>
      </c>
      <c r="F39" s="677" t="s">
        <v>1200</v>
      </c>
      <c r="G39" s="676">
        <v>1</v>
      </c>
    </row>
    <row r="40" spans="1:7" ht="84.75">
      <c r="A40" s="596"/>
      <c r="B40" s="597"/>
      <c r="C40" s="598"/>
      <c r="D40" s="599"/>
      <c r="E40" s="677" t="s">
        <v>1532</v>
      </c>
      <c r="F40" s="677" t="s">
        <v>1201</v>
      </c>
      <c r="G40" s="676">
        <v>1</v>
      </c>
    </row>
    <row r="41" spans="1:7" ht="192.75">
      <c r="A41" s="596" t="s">
        <v>435</v>
      </c>
      <c r="B41" s="597" t="s">
        <v>1042</v>
      </c>
      <c r="C41" s="598" t="s">
        <v>1025</v>
      </c>
      <c r="D41" s="599" t="s">
        <v>1043</v>
      </c>
      <c r="E41" s="677" t="s">
        <v>1531</v>
      </c>
      <c r="F41" s="677" t="s">
        <v>1202</v>
      </c>
      <c r="G41" s="676">
        <v>1</v>
      </c>
    </row>
    <row r="42" spans="1:7" ht="192.75">
      <c r="A42" s="596"/>
      <c r="B42" s="597"/>
      <c r="C42" s="598"/>
      <c r="D42" s="599"/>
      <c r="E42" s="677" t="s">
        <v>1533</v>
      </c>
      <c r="F42" s="677" t="s">
        <v>1482</v>
      </c>
      <c r="G42" s="676">
        <v>1</v>
      </c>
    </row>
    <row r="43" spans="1:7" ht="180.75">
      <c r="A43" s="596"/>
      <c r="B43" s="597"/>
      <c r="C43" s="598"/>
      <c r="D43" s="599"/>
      <c r="E43" s="677" t="s">
        <v>1534</v>
      </c>
      <c r="F43" s="677" t="s">
        <v>1483</v>
      </c>
      <c r="G43" s="676">
        <v>1</v>
      </c>
    </row>
    <row r="44" spans="1:7" ht="63">
      <c r="A44" s="596" t="s">
        <v>973</v>
      </c>
      <c r="B44" s="597" t="s">
        <v>1044</v>
      </c>
      <c r="C44" s="598" t="s">
        <v>1025</v>
      </c>
      <c r="D44" s="600" t="s">
        <v>1045</v>
      </c>
      <c r="E44" s="679" t="s">
        <v>1393</v>
      </c>
      <c r="F44" s="677"/>
      <c r="G44" s="676"/>
    </row>
    <row r="45" spans="1:7" ht="36.75">
      <c r="A45" s="596"/>
      <c r="B45" s="597"/>
      <c r="C45" s="598"/>
      <c r="D45" s="600"/>
      <c r="E45" s="679" t="s">
        <v>1484</v>
      </c>
      <c r="F45" s="677"/>
      <c r="G45" s="676"/>
    </row>
    <row r="46" spans="1:7" ht="15.75">
      <c r="A46" s="596"/>
      <c r="B46" s="597"/>
      <c r="C46" s="598"/>
      <c r="D46" s="600"/>
      <c r="E46" s="679" t="s">
        <v>1394</v>
      </c>
      <c r="F46" s="677"/>
      <c r="G46" s="676"/>
    </row>
    <row r="47" spans="1:7" ht="78.75">
      <c r="A47" s="596" t="s">
        <v>449</v>
      </c>
      <c r="B47" s="597" t="s">
        <v>1046</v>
      </c>
      <c r="C47" s="598" t="s">
        <v>1025</v>
      </c>
      <c r="D47" s="600" t="s">
        <v>1047</v>
      </c>
      <c r="E47" s="677" t="s">
        <v>1395</v>
      </c>
      <c r="F47" s="677"/>
      <c r="G47" s="676"/>
    </row>
    <row r="48" spans="1:7" ht="36.75">
      <c r="A48" s="596"/>
      <c r="B48" s="597"/>
      <c r="C48" s="598"/>
      <c r="D48" s="600"/>
      <c r="E48" s="677" t="s">
        <v>1485</v>
      </c>
      <c r="F48" s="677"/>
      <c r="G48" s="676"/>
    </row>
    <row r="49" spans="1:7" ht="15.75">
      <c r="A49" s="596"/>
      <c r="B49" s="597"/>
      <c r="C49" s="598"/>
      <c r="D49" s="600"/>
      <c r="E49" s="679" t="s">
        <v>1394</v>
      </c>
      <c r="F49" s="677"/>
      <c r="G49" s="676"/>
    </row>
    <row r="50" spans="1:7" ht="189">
      <c r="A50" s="596" t="s">
        <v>450</v>
      </c>
      <c r="B50" s="597" t="s">
        <v>1048</v>
      </c>
      <c r="C50" s="598" t="s">
        <v>1025</v>
      </c>
      <c r="D50" s="600" t="s">
        <v>1049</v>
      </c>
      <c r="E50" s="677" t="s">
        <v>1502</v>
      </c>
      <c r="F50" s="677" t="s">
        <v>1396</v>
      </c>
      <c r="G50" s="676">
        <v>1</v>
      </c>
    </row>
    <row r="51" spans="1:7" ht="144.75">
      <c r="A51" s="596"/>
      <c r="B51" s="597"/>
      <c r="C51" s="622"/>
      <c r="D51" s="604"/>
      <c r="E51" s="677" t="s">
        <v>1503</v>
      </c>
      <c r="F51" s="677"/>
      <c r="G51" s="676">
        <v>1</v>
      </c>
    </row>
    <row r="52" spans="1:7" ht="240.75">
      <c r="A52" s="596"/>
      <c r="B52" s="597"/>
      <c r="C52" s="622"/>
      <c r="D52" s="604"/>
      <c r="E52" s="677" t="s">
        <v>1504</v>
      </c>
      <c r="F52" s="677" t="s">
        <v>1203</v>
      </c>
      <c r="G52" s="676">
        <v>1</v>
      </c>
    </row>
    <row r="53" spans="1:7">
      <c r="A53" s="69"/>
      <c r="B53" s="602"/>
      <c r="C53" s="602"/>
      <c r="D53" s="69"/>
      <c r="E53" s="678"/>
      <c r="F53" s="678"/>
      <c r="G53" s="676"/>
    </row>
    <row r="54" spans="1:7" ht="21">
      <c r="A54" s="1036" t="s">
        <v>1050</v>
      </c>
      <c r="B54" s="1037"/>
      <c r="C54" s="1037"/>
      <c r="D54" s="1037"/>
      <c r="E54" s="744"/>
      <c r="F54" s="745"/>
      <c r="G54" s="728">
        <v>1</v>
      </c>
    </row>
    <row r="55" spans="1:7" ht="63">
      <c r="A55" s="603" t="s">
        <v>432</v>
      </c>
      <c r="B55" s="597" t="s">
        <v>1051</v>
      </c>
      <c r="C55" s="598" t="s">
        <v>1025</v>
      </c>
      <c r="D55" s="600" t="s">
        <v>1052</v>
      </c>
      <c r="E55" s="677" t="s">
        <v>1204</v>
      </c>
      <c r="F55" s="677"/>
      <c r="G55" s="676">
        <v>1</v>
      </c>
    </row>
    <row r="56" spans="1:7" ht="36.75">
      <c r="A56" s="603"/>
      <c r="B56" s="597"/>
      <c r="C56" s="598"/>
      <c r="D56" s="600"/>
      <c r="E56" s="677" t="s">
        <v>1205</v>
      </c>
      <c r="F56" s="677"/>
      <c r="G56" s="676">
        <v>1</v>
      </c>
    </row>
    <row r="57" spans="1:7" ht="15.75">
      <c r="A57" s="603"/>
      <c r="B57" s="597"/>
      <c r="C57" s="598"/>
      <c r="D57" s="600"/>
      <c r="E57" s="679" t="s">
        <v>1397</v>
      </c>
      <c r="F57" s="677"/>
      <c r="G57" s="676">
        <v>1</v>
      </c>
    </row>
    <row r="58" spans="1:7" ht="48.75">
      <c r="A58" s="603" t="s">
        <v>452</v>
      </c>
      <c r="B58" s="597" t="s">
        <v>1053</v>
      </c>
      <c r="C58" s="598" t="s">
        <v>1025</v>
      </c>
      <c r="D58" s="600" t="s">
        <v>451</v>
      </c>
      <c r="E58" s="677" t="s">
        <v>1206</v>
      </c>
      <c r="F58" s="677"/>
      <c r="G58" s="676">
        <v>1</v>
      </c>
    </row>
    <row r="59" spans="1:7" ht="36.75">
      <c r="A59" s="603"/>
      <c r="B59" s="597"/>
      <c r="C59" s="598"/>
      <c r="D59" s="600"/>
      <c r="E59" s="677" t="s">
        <v>1207</v>
      </c>
      <c r="F59" s="677"/>
      <c r="G59" s="676">
        <v>1</v>
      </c>
    </row>
    <row r="60" spans="1:7" ht="15.75">
      <c r="A60" s="603"/>
      <c r="B60" s="597"/>
      <c r="C60" s="598"/>
      <c r="D60" s="600"/>
      <c r="E60" s="679" t="s">
        <v>1397</v>
      </c>
      <c r="F60" s="677"/>
      <c r="G60" s="676">
        <v>1</v>
      </c>
    </row>
    <row r="61" spans="1:7" ht="36.75">
      <c r="A61" s="603" t="s">
        <v>453</v>
      </c>
      <c r="B61" s="597" t="s">
        <v>1054</v>
      </c>
      <c r="C61" s="598" t="s">
        <v>1025</v>
      </c>
      <c r="D61" s="600" t="s">
        <v>1055</v>
      </c>
      <c r="E61" s="677" t="s">
        <v>1208</v>
      </c>
      <c r="F61" s="677"/>
      <c r="G61" s="676">
        <v>1</v>
      </c>
    </row>
    <row r="62" spans="1:7" ht="36.75">
      <c r="A62" s="603"/>
      <c r="B62" s="597"/>
      <c r="C62" s="598"/>
      <c r="D62" s="600"/>
      <c r="E62" s="677" t="s">
        <v>1209</v>
      </c>
      <c r="F62" s="677"/>
      <c r="G62" s="676">
        <v>1</v>
      </c>
    </row>
    <row r="63" spans="1:7" ht="15.75">
      <c r="A63" s="603"/>
      <c r="B63" s="597"/>
      <c r="C63" s="598"/>
      <c r="D63" s="600"/>
      <c r="E63" s="679" t="s">
        <v>1397</v>
      </c>
      <c r="F63" s="677"/>
      <c r="G63" s="676">
        <v>1</v>
      </c>
    </row>
    <row r="64" spans="1:7" ht="48.75">
      <c r="A64" s="603" t="s">
        <v>454</v>
      </c>
      <c r="B64" s="597" t="s">
        <v>1056</v>
      </c>
      <c r="C64" s="598" t="s">
        <v>1025</v>
      </c>
      <c r="D64" s="600" t="s">
        <v>1057</v>
      </c>
      <c r="E64" s="677" t="s">
        <v>1486</v>
      </c>
      <c r="F64" s="677"/>
      <c r="G64" s="676">
        <v>1</v>
      </c>
    </row>
    <row r="65" spans="1:7" ht="36.75">
      <c r="A65" s="603"/>
      <c r="B65" s="597"/>
      <c r="C65" s="598"/>
      <c r="D65" s="600"/>
      <c r="E65" s="677" t="s">
        <v>1487</v>
      </c>
      <c r="F65" s="677"/>
      <c r="G65" s="676">
        <v>1</v>
      </c>
    </row>
    <row r="66" spans="1:7" ht="15.75">
      <c r="A66" s="603"/>
      <c r="B66" s="597"/>
      <c r="C66" s="598"/>
      <c r="D66" s="600"/>
      <c r="E66" s="677" t="s">
        <v>1130</v>
      </c>
      <c r="F66" s="677"/>
      <c r="G66" s="676">
        <v>1</v>
      </c>
    </row>
    <row r="67" spans="1:7" ht="72.75">
      <c r="A67" s="603" t="s">
        <v>1104</v>
      </c>
      <c r="B67" s="597" t="s">
        <v>1058</v>
      </c>
      <c r="C67" s="598" t="s">
        <v>1025</v>
      </c>
      <c r="D67" s="600" t="s">
        <v>1059</v>
      </c>
      <c r="E67" s="677" t="s">
        <v>1210</v>
      </c>
      <c r="F67" s="677"/>
      <c r="G67" s="676">
        <v>1</v>
      </c>
    </row>
    <row r="68" spans="1:7" ht="48.75">
      <c r="A68" s="603"/>
      <c r="B68" s="597"/>
      <c r="C68" s="598"/>
      <c r="D68" s="600"/>
      <c r="E68" s="677" t="s">
        <v>1211</v>
      </c>
      <c r="F68" s="677"/>
      <c r="G68" s="676">
        <v>1</v>
      </c>
    </row>
    <row r="69" spans="1:7" ht="15.75">
      <c r="A69" s="603"/>
      <c r="B69" s="597"/>
      <c r="C69" s="598"/>
      <c r="D69" s="600"/>
      <c r="E69" s="679" t="s">
        <v>1397</v>
      </c>
      <c r="F69" s="677"/>
      <c r="G69" s="676">
        <v>1</v>
      </c>
    </row>
    <row r="70" spans="1:7" ht="48.75">
      <c r="A70" s="603" t="s">
        <v>455</v>
      </c>
      <c r="B70" s="597" t="s">
        <v>1060</v>
      </c>
      <c r="C70" s="598" t="s">
        <v>1025</v>
      </c>
      <c r="D70" s="600" t="s">
        <v>455</v>
      </c>
      <c r="E70" s="677" t="s">
        <v>1212</v>
      </c>
      <c r="F70" s="677"/>
      <c r="G70" s="676">
        <v>1</v>
      </c>
    </row>
    <row r="71" spans="1:7" ht="36.75">
      <c r="A71" s="603"/>
      <c r="B71" s="597"/>
      <c r="C71" s="598"/>
      <c r="D71" s="600"/>
      <c r="E71" s="677" t="s">
        <v>1213</v>
      </c>
      <c r="F71" s="677"/>
      <c r="G71" s="676">
        <v>1</v>
      </c>
    </row>
    <row r="72" spans="1:7" ht="15.75">
      <c r="A72" s="603"/>
      <c r="B72" s="597"/>
      <c r="C72" s="598"/>
      <c r="D72" s="600"/>
      <c r="E72" s="677" t="s">
        <v>1130</v>
      </c>
      <c r="F72" s="677"/>
      <c r="G72" s="676">
        <v>1</v>
      </c>
    </row>
    <row r="73" spans="1:7" ht="31.5">
      <c r="A73" s="603" t="s">
        <v>971</v>
      </c>
      <c r="B73" s="597" t="s">
        <v>1044</v>
      </c>
      <c r="C73" s="598" t="s">
        <v>1025</v>
      </c>
      <c r="D73" s="600" t="s">
        <v>1061</v>
      </c>
      <c r="E73" s="679" t="s">
        <v>1398</v>
      </c>
      <c r="F73" s="677"/>
      <c r="G73" s="676">
        <v>1</v>
      </c>
    </row>
    <row r="74" spans="1:7" ht="15.75">
      <c r="A74" s="603"/>
      <c r="B74" s="597"/>
      <c r="C74" s="598"/>
      <c r="D74" s="600"/>
      <c r="E74" s="679" t="s">
        <v>1399</v>
      </c>
      <c r="F74" s="677"/>
      <c r="G74" s="676">
        <v>1</v>
      </c>
    </row>
    <row r="75" spans="1:7" ht="15.75">
      <c r="A75" s="603"/>
      <c r="B75" s="597"/>
      <c r="C75" s="598"/>
      <c r="D75" s="600"/>
      <c r="E75" s="679" t="s">
        <v>1397</v>
      </c>
      <c r="F75" s="677"/>
      <c r="G75" s="676">
        <v>1</v>
      </c>
    </row>
    <row r="76" spans="1:7" ht="31.5">
      <c r="A76" s="603" t="s">
        <v>971</v>
      </c>
      <c r="B76" s="597" t="s">
        <v>1044</v>
      </c>
      <c r="C76" s="598" t="s">
        <v>1026</v>
      </c>
      <c r="D76" s="600" t="s">
        <v>456</v>
      </c>
      <c r="E76" s="679" t="s">
        <v>1398</v>
      </c>
      <c r="F76" s="677"/>
      <c r="G76" s="676">
        <v>1</v>
      </c>
    </row>
    <row r="77" spans="1:7" ht="15.75">
      <c r="A77" s="603"/>
      <c r="B77" s="597"/>
      <c r="C77" s="598"/>
      <c r="D77" s="600"/>
      <c r="E77" s="679" t="s">
        <v>1399</v>
      </c>
      <c r="F77" s="677"/>
      <c r="G77" s="676">
        <v>1</v>
      </c>
    </row>
    <row r="78" spans="1:7" ht="15.75">
      <c r="A78" s="603"/>
      <c r="B78" s="597"/>
      <c r="C78" s="598"/>
      <c r="D78" s="600"/>
      <c r="E78" s="679" t="s">
        <v>1397</v>
      </c>
      <c r="F78" s="677"/>
      <c r="G78" s="676">
        <v>1</v>
      </c>
    </row>
    <row r="79" spans="1:7" ht="47.25">
      <c r="A79" s="603" t="s">
        <v>971</v>
      </c>
      <c r="B79" s="597" t="s">
        <v>1044</v>
      </c>
      <c r="C79" s="598" t="s">
        <v>1028</v>
      </c>
      <c r="D79" s="600" t="s">
        <v>1062</v>
      </c>
      <c r="E79" s="679" t="s">
        <v>1398</v>
      </c>
      <c r="F79" s="677"/>
      <c r="G79" s="676">
        <v>1</v>
      </c>
    </row>
    <row r="80" spans="1:7" ht="15.75">
      <c r="A80" s="603"/>
      <c r="B80" s="597"/>
      <c r="C80" s="598"/>
      <c r="D80" s="600"/>
      <c r="E80" s="679" t="s">
        <v>1399</v>
      </c>
      <c r="F80" s="677"/>
      <c r="G80" s="676">
        <v>1</v>
      </c>
    </row>
    <row r="81" spans="1:7" ht="15.75">
      <c r="A81" s="603"/>
      <c r="B81" s="597"/>
      <c r="C81" s="598"/>
      <c r="D81" s="600"/>
      <c r="E81" s="679" t="s">
        <v>1397</v>
      </c>
      <c r="F81" s="677"/>
      <c r="G81" s="676">
        <v>1</v>
      </c>
    </row>
    <row r="82" spans="1:7" ht="336.75">
      <c r="A82" s="603" t="s">
        <v>1063</v>
      </c>
      <c r="B82" s="597" t="s">
        <v>1064</v>
      </c>
      <c r="C82" s="598" t="s">
        <v>1025</v>
      </c>
      <c r="D82" s="600" t="s">
        <v>1065</v>
      </c>
      <c r="E82" s="677" t="s">
        <v>1505</v>
      </c>
      <c r="F82" s="677"/>
      <c r="G82" s="676">
        <v>1</v>
      </c>
    </row>
    <row r="83" spans="1:7" ht="192.75">
      <c r="A83" s="603"/>
      <c r="B83" s="597"/>
      <c r="C83" s="598"/>
      <c r="D83" s="600"/>
      <c r="E83" s="677" t="s">
        <v>1506</v>
      </c>
      <c r="F83" s="677"/>
      <c r="G83" s="676">
        <v>1</v>
      </c>
    </row>
    <row r="84" spans="1:7" ht="15.75">
      <c r="A84" s="603"/>
      <c r="B84" s="597"/>
      <c r="C84" s="598"/>
      <c r="D84" s="600"/>
      <c r="E84" s="677" t="s">
        <v>1130</v>
      </c>
      <c r="F84" s="677"/>
      <c r="G84" s="676">
        <v>1</v>
      </c>
    </row>
    <row r="85" spans="1:7" ht="31.5">
      <c r="A85" s="603" t="s">
        <v>1066</v>
      </c>
      <c r="B85" s="597"/>
      <c r="C85" s="598" t="s">
        <v>1025</v>
      </c>
      <c r="D85" s="600" t="s">
        <v>457</v>
      </c>
      <c r="E85" s="677" t="s">
        <v>1128</v>
      </c>
      <c r="F85" s="677"/>
      <c r="G85" s="676">
        <v>1</v>
      </c>
    </row>
    <row r="86" spans="1:7" ht="15.75">
      <c r="A86" s="603"/>
      <c r="B86" s="597"/>
      <c r="C86" s="598"/>
      <c r="D86" s="600"/>
      <c r="E86" s="677" t="s">
        <v>1129</v>
      </c>
      <c r="F86" s="677"/>
      <c r="G86" s="676">
        <v>1</v>
      </c>
    </row>
    <row r="87" spans="1:7" ht="15.75">
      <c r="A87" s="603"/>
      <c r="B87" s="597"/>
      <c r="C87" s="598"/>
      <c r="D87" s="600"/>
      <c r="E87" s="677" t="s">
        <v>1130</v>
      </c>
      <c r="F87" s="677"/>
      <c r="G87" s="676">
        <v>1</v>
      </c>
    </row>
    <row r="88" spans="1:7" ht="94.5">
      <c r="A88" s="603" t="s">
        <v>1067</v>
      </c>
      <c r="B88" s="597" t="s">
        <v>1068</v>
      </c>
      <c r="C88" s="598" t="s">
        <v>1025</v>
      </c>
      <c r="D88" s="600" t="s">
        <v>1069</v>
      </c>
      <c r="E88" s="677" t="s">
        <v>1128</v>
      </c>
      <c r="F88" s="677"/>
      <c r="G88" s="676">
        <v>1</v>
      </c>
    </row>
    <row r="89" spans="1:7" ht="15.75">
      <c r="A89" s="603"/>
      <c r="B89" s="597"/>
      <c r="C89" s="598"/>
      <c r="D89" s="600"/>
      <c r="E89" s="677" t="s">
        <v>1129</v>
      </c>
      <c r="F89" s="677"/>
      <c r="G89" s="676">
        <v>1</v>
      </c>
    </row>
    <row r="90" spans="1:7" ht="15.75">
      <c r="A90" s="603"/>
      <c r="B90" s="597"/>
      <c r="C90" s="598"/>
      <c r="D90" s="600"/>
      <c r="E90" s="677" t="s">
        <v>1130</v>
      </c>
      <c r="F90" s="677"/>
      <c r="G90" s="676">
        <v>1</v>
      </c>
    </row>
    <row r="91" spans="1:7" ht="15.75">
      <c r="A91" s="603" t="s">
        <v>1067</v>
      </c>
      <c r="B91" s="597" t="s">
        <v>1068</v>
      </c>
      <c r="C91" s="598" t="s">
        <v>1026</v>
      </c>
      <c r="D91" s="600" t="s">
        <v>458</v>
      </c>
      <c r="E91" s="677" t="s">
        <v>1128</v>
      </c>
      <c r="F91" s="677"/>
      <c r="G91" s="676">
        <v>1</v>
      </c>
    </row>
    <row r="92" spans="1:7" ht="15.75">
      <c r="A92" s="603"/>
      <c r="B92" s="597"/>
      <c r="C92" s="598"/>
      <c r="D92" s="600"/>
      <c r="E92" s="677" t="s">
        <v>1129</v>
      </c>
      <c r="F92" s="677"/>
      <c r="G92" s="676">
        <v>1</v>
      </c>
    </row>
    <row r="93" spans="1:7" ht="15.75">
      <c r="A93" s="603"/>
      <c r="B93" s="597"/>
      <c r="C93" s="598"/>
      <c r="D93" s="600"/>
      <c r="E93" s="677" t="s">
        <v>1130</v>
      </c>
      <c r="F93" s="677"/>
      <c r="G93" s="676">
        <v>1</v>
      </c>
    </row>
    <row r="94" spans="1:7" ht="168.75">
      <c r="A94" s="603" t="s">
        <v>1070</v>
      </c>
      <c r="B94" s="597" t="s">
        <v>1071</v>
      </c>
      <c r="C94" s="598" t="s">
        <v>1025</v>
      </c>
      <c r="D94" s="600" t="s">
        <v>1072</v>
      </c>
      <c r="E94" s="677" t="s">
        <v>1507</v>
      </c>
      <c r="F94" s="677" t="s">
        <v>1214</v>
      </c>
      <c r="G94" s="676">
        <v>1</v>
      </c>
    </row>
    <row r="95" spans="1:7" ht="240.75">
      <c r="A95" s="603"/>
      <c r="B95" s="597"/>
      <c r="C95" s="598"/>
      <c r="D95" s="600"/>
      <c r="E95" s="677" t="s">
        <v>1508</v>
      </c>
      <c r="F95" s="677" t="s">
        <v>1215</v>
      </c>
      <c r="G95" s="676">
        <v>1</v>
      </c>
    </row>
    <row r="96" spans="1:7" ht="72.75">
      <c r="A96" s="603"/>
      <c r="B96" s="597"/>
      <c r="C96" s="598"/>
      <c r="D96" s="600"/>
      <c r="E96" s="677" t="s">
        <v>1509</v>
      </c>
      <c r="F96" s="677"/>
      <c r="G96" s="676">
        <v>1</v>
      </c>
    </row>
    <row r="97" spans="1:7" ht="180.75">
      <c r="A97" s="603" t="s">
        <v>1070</v>
      </c>
      <c r="B97" s="597" t="s">
        <v>1071</v>
      </c>
      <c r="C97" s="598" t="s">
        <v>1026</v>
      </c>
      <c r="D97" s="600" t="s">
        <v>1073</v>
      </c>
      <c r="E97" s="677" t="s">
        <v>1510</v>
      </c>
      <c r="F97" s="677" t="s">
        <v>1216</v>
      </c>
      <c r="G97" s="676">
        <v>1</v>
      </c>
    </row>
    <row r="98" spans="1:7" ht="192.75">
      <c r="A98" s="603"/>
      <c r="B98" s="597"/>
      <c r="C98" s="598"/>
      <c r="D98" s="600"/>
      <c r="E98" s="677" t="s">
        <v>1511</v>
      </c>
      <c r="F98" s="677" t="s">
        <v>1217</v>
      </c>
      <c r="G98" s="676">
        <v>1</v>
      </c>
    </row>
    <row r="99" spans="1:7" ht="156.75">
      <c r="A99" s="603"/>
      <c r="B99" s="597"/>
      <c r="C99" s="598"/>
      <c r="D99" s="600"/>
      <c r="E99" s="677" t="s">
        <v>1512</v>
      </c>
      <c r="F99" s="677" t="s">
        <v>1218</v>
      </c>
      <c r="G99" s="676">
        <v>1</v>
      </c>
    </row>
    <row r="100" spans="1:7" ht="180.75">
      <c r="A100" s="603" t="s">
        <v>1070</v>
      </c>
      <c r="B100" s="597" t="s">
        <v>1071</v>
      </c>
      <c r="C100" s="598" t="s">
        <v>1028</v>
      </c>
      <c r="D100" s="600" t="s">
        <v>1074</v>
      </c>
      <c r="E100" s="677" t="s">
        <v>1513</v>
      </c>
      <c r="F100" s="677" t="s">
        <v>1219</v>
      </c>
      <c r="G100" s="676">
        <v>1</v>
      </c>
    </row>
    <row r="101" spans="1:7" ht="180.75">
      <c r="A101" s="603"/>
      <c r="B101" s="597"/>
      <c r="C101" s="598"/>
      <c r="D101" s="600"/>
      <c r="E101" s="677" t="s">
        <v>1514</v>
      </c>
      <c r="F101" s="677" t="s">
        <v>1220</v>
      </c>
      <c r="G101" s="676">
        <v>1</v>
      </c>
    </row>
    <row r="102" spans="1:7" ht="168.75">
      <c r="A102" s="603"/>
      <c r="B102" s="597"/>
      <c r="C102" s="598"/>
      <c r="D102" s="600"/>
      <c r="E102" s="677" t="s">
        <v>1535</v>
      </c>
      <c r="F102" s="677" t="s">
        <v>1221</v>
      </c>
      <c r="G102" s="676">
        <v>1</v>
      </c>
    </row>
    <row r="103" spans="1:7" ht="180.75">
      <c r="A103" s="603" t="s">
        <v>461</v>
      </c>
      <c r="B103" s="597" t="s">
        <v>1075</v>
      </c>
      <c r="C103" s="598" t="s">
        <v>1025</v>
      </c>
      <c r="D103" s="600" t="s">
        <v>460</v>
      </c>
      <c r="E103" s="677" t="s">
        <v>1515</v>
      </c>
      <c r="F103" s="677" t="s">
        <v>1222</v>
      </c>
      <c r="G103" s="676">
        <v>1</v>
      </c>
    </row>
    <row r="104" spans="1:7" ht="204.75">
      <c r="A104" s="603"/>
      <c r="B104" s="597"/>
      <c r="C104" s="598"/>
      <c r="D104" s="600"/>
      <c r="E104" s="677" t="s">
        <v>1516</v>
      </c>
      <c r="F104" s="677" t="s">
        <v>1223</v>
      </c>
      <c r="G104" s="676">
        <v>1</v>
      </c>
    </row>
    <row r="105" spans="1:7" ht="84.75">
      <c r="A105" s="603"/>
      <c r="B105" s="597"/>
      <c r="C105" s="598"/>
      <c r="D105" s="600"/>
      <c r="E105" s="677" t="s">
        <v>1517</v>
      </c>
      <c r="F105" s="677" t="s">
        <v>1224</v>
      </c>
      <c r="G105" s="676">
        <v>1</v>
      </c>
    </row>
    <row r="106" spans="1:7" ht="180.75">
      <c r="A106" s="603" t="s">
        <v>462</v>
      </c>
      <c r="B106" s="597" t="s">
        <v>1076</v>
      </c>
      <c r="C106" s="598" t="s">
        <v>1025</v>
      </c>
      <c r="D106" s="600" t="s">
        <v>1077</v>
      </c>
      <c r="E106" s="677" t="s">
        <v>1518</v>
      </c>
      <c r="F106" s="677" t="s">
        <v>1225</v>
      </c>
      <c r="G106" s="676">
        <v>1</v>
      </c>
    </row>
    <row r="107" spans="1:7" ht="192.75">
      <c r="A107" s="603"/>
      <c r="B107" s="597"/>
      <c r="C107" s="598"/>
      <c r="D107" s="600"/>
      <c r="E107" s="677" t="s">
        <v>1519</v>
      </c>
      <c r="F107" s="677" t="s">
        <v>1226</v>
      </c>
      <c r="G107" s="676">
        <v>1</v>
      </c>
    </row>
    <row r="108" spans="1:7" ht="108.75">
      <c r="A108" s="603"/>
      <c r="B108" s="597"/>
      <c r="C108" s="598"/>
      <c r="D108" s="600"/>
      <c r="E108" s="677" t="s">
        <v>1520</v>
      </c>
      <c r="F108" s="677"/>
      <c r="G108" s="676">
        <v>1</v>
      </c>
    </row>
    <row r="109" spans="1:7" ht="60.75">
      <c r="A109" s="603" t="s">
        <v>1078</v>
      </c>
      <c r="B109" s="597" t="s">
        <v>1079</v>
      </c>
      <c r="C109" s="598" t="s">
        <v>1025</v>
      </c>
      <c r="D109" s="600" t="s">
        <v>463</v>
      </c>
      <c r="E109" s="677" t="s">
        <v>1521</v>
      </c>
      <c r="F109" s="677"/>
      <c r="G109" s="676">
        <v>1</v>
      </c>
    </row>
    <row r="110" spans="1:7" ht="60.75">
      <c r="A110" s="603"/>
      <c r="B110" s="597"/>
      <c r="C110" s="598"/>
      <c r="D110" s="600"/>
      <c r="E110" s="677" t="s">
        <v>1522</v>
      </c>
      <c r="F110" s="677"/>
      <c r="G110" s="676">
        <v>1</v>
      </c>
    </row>
    <row r="111" spans="1:7" ht="15.75">
      <c r="A111" s="603"/>
      <c r="B111" s="597"/>
      <c r="C111" s="598"/>
      <c r="D111" s="600"/>
      <c r="E111" s="677" t="s">
        <v>1130</v>
      </c>
      <c r="F111" s="677"/>
      <c r="G111" s="676">
        <v>1</v>
      </c>
    </row>
    <row r="112" spans="1:7" ht="60.75">
      <c r="A112" s="603" t="s">
        <v>1078</v>
      </c>
      <c r="B112" s="597" t="s">
        <v>1079</v>
      </c>
      <c r="C112" s="598" t="s">
        <v>1026</v>
      </c>
      <c r="D112" s="600" t="s">
        <v>1080</v>
      </c>
      <c r="E112" s="677" t="s">
        <v>1523</v>
      </c>
      <c r="F112" s="677"/>
      <c r="G112" s="676">
        <v>1</v>
      </c>
    </row>
    <row r="113" spans="1:7" ht="60.75">
      <c r="A113" s="603"/>
      <c r="B113" s="597"/>
      <c r="C113" s="598"/>
      <c r="D113" s="600"/>
      <c r="E113" s="677" t="s">
        <v>1524</v>
      </c>
      <c r="F113" s="677"/>
      <c r="G113" s="676">
        <v>1</v>
      </c>
    </row>
    <row r="114" spans="1:7" ht="15.75">
      <c r="A114" s="603"/>
      <c r="B114" s="597"/>
      <c r="C114" s="598"/>
      <c r="D114" s="600"/>
      <c r="E114" s="677" t="s">
        <v>1130</v>
      </c>
      <c r="F114" s="677"/>
      <c r="G114" s="676">
        <v>1</v>
      </c>
    </row>
    <row r="115" spans="1:7" ht="15.75">
      <c r="A115" s="603" t="s">
        <v>1081</v>
      </c>
      <c r="B115" s="597" t="s">
        <v>1082</v>
      </c>
      <c r="C115" s="598" t="s">
        <v>1025</v>
      </c>
      <c r="D115" s="600" t="s">
        <v>1083</v>
      </c>
      <c r="E115" s="677" t="s">
        <v>1128</v>
      </c>
      <c r="F115" s="677"/>
      <c r="G115" s="676">
        <v>1</v>
      </c>
    </row>
    <row r="116" spans="1:7" ht="15.75">
      <c r="A116" s="603"/>
      <c r="B116" s="597"/>
      <c r="C116" s="598"/>
      <c r="D116" s="600"/>
      <c r="E116" s="677" t="s">
        <v>1129</v>
      </c>
      <c r="F116" s="677"/>
      <c r="G116" s="676">
        <v>1</v>
      </c>
    </row>
    <row r="117" spans="1:7" ht="15.75">
      <c r="A117" s="603"/>
      <c r="B117" s="597"/>
      <c r="C117" s="598"/>
      <c r="D117" s="600"/>
      <c r="E117" s="677" t="s">
        <v>1130</v>
      </c>
      <c r="F117" s="677"/>
      <c r="G117" s="676">
        <v>1</v>
      </c>
    </row>
    <row r="118" spans="1:7" ht="31.5">
      <c r="A118" s="603" t="s">
        <v>464</v>
      </c>
      <c r="B118" s="597" t="s">
        <v>1084</v>
      </c>
      <c r="C118" s="598" t="s">
        <v>1025</v>
      </c>
      <c r="D118" s="600" t="s">
        <v>1085</v>
      </c>
      <c r="E118" s="677" t="s">
        <v>1128</v>
      </c>
      <c r="F118" s="677"/>
      <c r="G118" s="676">
        <v>1</v>
      </c>
    </row>
    <row r="119" spans="1:7" ht="15.75">
      <c r="A119" s="603"/>
      <c r="B119" s="597"/>
      <c r="C119" s="598"/>
      <c r="D119" s="600"/>
      <c r="E119" s="677" t="s">
        <v>1129</v>
      </c>
      <c r="F119" s="677"/>
      <c r="G119" s="676">
        <v>1</v>
      </c>
    </row>
    <row r="120" spans="1:7" ht="15.75">
      <c r="A120" s="603"/>
      <c r="B120" s="597"/>
      <c r="C120" s="598"/>
      <c r="D120" s="600"/>
      <c r="E120" s="677" t="s">
        <v>1130</v>
      </c>
      <c r="F120" s="677"/>
      <c r="G120" s="676">
        <v>1</v>
      </c>
    </row>
    <row r="121" spans="1:7" ht="31.5">
      <c r="A121" s="603" t="s">
        <v>464</v>
      </c>
      <c r="B121" s="597" t="s">
        <v>1084</v>
      </c>
      <c r="C121" s="598" t="s">
        <v>1026</v>
      </c>
      <c r="D121" s="600" t="s">
        <v>1086</v>
      </c>
      <c r="E121" s="677" t="s">
        <v>1128</v>
      </c>
      <c r="F121" s="677"/>
      <c r="G121" s="676">
        <v>1</v>
      </c>
    </row>
    <row r="122" spans="1:7" ht="15.75">
      <c r="A122" s="623"/>
      <c r="B122" s="624"/>
      <c r="C122" s="625"/>
      <c r="D122" s="626"/>
      <c r="E122" s="677" t="s">
        <v>1129</v>
      </c>
      <c r="F122" s="677"/>
      <c r="G122" s="676">
        <v>1</v>
      </c>
    </row>
    <row r="123" spans="1:7" ht="15.75">
      <c r="A123" s="623"/>
      <c r="B123" s="624"/>
      <c r="C123" s="625"/>
      <c r="D123" s="626"/>
      <c r="E123" s="677" t="s">
        <v>1130</v>
      </c>
      <c r="F123" s="677"/>
      <c r="G123" s="676">
        <v>1</v>
      </c>
    </row>
    <row r="124" spans="1:7" ht="21">
      <c r="A124" s="1036" t="s">
        <v>1087</v>
      </c>
      <c r="B124" s="1037"/>
      <c r="C124" s="1037"/>
      <c r="D124" s="1042"/>
      <c r="E124" s="674"/>
      <c r="F124" s="674"/>
      <c r="G124" s="728">
        <v>1</v>
      </c>
    </row>
    <row r="125" spans="1:7" ht="31.5">
      <c r="A125" s="596" t="s">
        <v>432</v>
      </c>
      <c r="B125" s="597" t="s">
        <v>1051</v>
      </c>
      <c r="C125" s="598" t="s">
        <v>1088</v>
      </c>
      <c r="D125" s="600" t="s">
        <v>443</v>
      </c>
      <c r="E125" s="677" t="s">
        <v>1128</v>
      </c>
      <c r="F125" s="677"/>
      <c r="G125" s="676">
        <v>1</v>
      </c>
    </row>
    <row r="126" spans="1:7" ht="15.75">
      <c r="A126" s="596"/>
      <c r="B126" s="597"/>
      <c r="C126" s="598"/>
      <c r="D126" s="600"/>
      <c r="E126" s="677" t="s">
        <v>1129</v>
      </c>
      <c r="F126" s="677"/>
      <c r="G126" s="676">
        <v>1</v>
      </c>
    </row>
    <row r="127" spans="1:7" ht="15.75">
      <c r="A127" s="596"/>
      <c r="B127" s="597"/>
      <c r="C127" s="598"/>
      <c r="D127" s="600"/>
      <c r="E127" s="677" t="s">
        <v>1130</v>
      </c>
      <c r="F127" s="677"/>
      <c r="G127" s="676">
        <v>1</v>
      </c>
    </row>
    <row r="128" spans="1:7" ht="47.25">
      <c r="A128" s="596" t="s">
        <v>432</v>
      </c>
      <c r="B128" s="597" t="s">
        <v>1051</v>
      </c>
      <c r="C128" s="598" t="s">
        <v>1089</v>
      </c>
      <c r="D128" s="600" t="s">
        <v>1090</v>
      </c>
      <c r="E128" s="677" t="s">
        <v>1128</v>
      </c>
      <c r="F128" s="677"/>
      <c r="G128" s="676">
        <v>1</v>
      </c>
    </row>
    <row r="129" spans="1:7" ht="15.75">
      <c r="A129" s="596"/>
      <c r="B129" s="597"/>
      <c r="C129" s="598"/>
      <c r="D129" s="600"/>
      <c r="E129" s="677" t="s">
        <v>1129</v>
      </c>
      <c r="F129" s="677"/>
      <c r="G129" s="676">
        <v>1</v>
      </c>
    </row>
    <row r="130" spans="1:7" ht="15.75">
      <c r="A130" s="596"/>
      <c r="B130" s="597"/>
      <c r="C130" s="598"/>
      <c r="D130" s="600"/>
      <c r="E130" s="677" t="s">
        <v>1130</v>
      </c>
      <c r="F130" s="677"/>
      <c r="G130" s="676">
        <v>1</v>
      </c>
    </row>
    <row r="131" spans="1:7" ht="31.5">
      <c r="A131" s="596" t="s">
        <v>432</v>
      </c>
      <c r="B131" s="597" t="s">
        <v>1051</v>
      </c>
      <c r="C131" s="598" t="s">
        <v>1091</v>
      </c>
      <c r="D131" s="600" t="s">
        <v>1092</v>
      </c>
      <c r="E131" s="677" t="s">
        <v>1128</v>
      </c>
      <c r="F131" s="677"/>
      <c r="G131" s="676">
        <v>1</v>
      </c>
    </row>
    <row r="132" spans="1:7" ht="15.75">
      <c r="A132" s="596"/>
      <c r="B132" s="597"/>
      <c r="C132" s="598"/>
      <c r="D132" s="600"/>
      <c r="E132" s="677" t="s">
        <v>1129</v>
      </c>
      <c r="F132" s="677"/>
      <c r="G132" s="676">
        <v>1</v>
      </c>
    </row>
    <row r="133" spans="1:7" ht="15.75">
      <c r="A133" s="596"/>
      <c r="B133" s="597"/>
      <c r="C133" s="598"/>
      <c r="D133" s="600"/>
      <c r="E133" s="677" t="s">
        <v>1130</v>
      </c>
      <c r="F133" s="677"/>
      <c r="G133" s="676">
        <v>1</v>
      </c>
    </row>
    <row r="134" spans="1:7" ht="31.5">
      <c r="A134" s="596" t="s">
        <v>432</v>
      </c>
      <c r="B134" s="597" t="s">
        <v>1051</v>
      </c>
      <c r="C134" s="598" t="s">
        <v>1093</v>
      </c>
      <c r="D134" s="600" t="s">
        <v>1094</v>
      </c>
      <c r="E134" s="677" t="s">
        <v>1128</v>
      </c>
      <c r="F134" s="677"/>
      <c r="G134" s="676">
        <v>1</v>
      </c>
    </row>
    <row r="135" spans="1:7" ht="15.75">
      <c r="A135" s="627"/>
      <c r="B135" s="624"/>
      <c r="C135" s="625"/>
      <c r="D135" s="604"/>
      <c r="E135" s="677" t="s">
        <v>1129</v>
      </c>
      <c r="F135" s="677"/>
      <c r="G135" s="676">
        <v>1</v>
      </c>
    </row>
    <row r="136" spans="1:7" ht="15.75">
      <c r="A136" s="627"/>
      <c r="B136" s="624"/>
      <c r="C136" s="625"/>
      <c r="D136" s="604"/>
      <c r="E136" s="677" t="s">
        <v>1130</v>
      </c>
      <c r="F136" s="677"/>
      <c r="G136" s="676">
        <v>1</v>
      </c>
    </row>
    <row r="137" spans="1:7" ht="21">
      <c r="A137" s="1036" t="s">
        <v>1095</v>
      </c>
      <c r="B137" s="1037"/>
      <c r="C137" s="1037"/>
      <c r="D137" s="1042"/>
      <c r="E137" s="674"/>
      <c r="F137" s="674"/>
      <c r="G137" s="728">
        <v>1</v>
      </c>
    </row>
    <row r="138" spans="1:7" ht="72.75">
      <c r="A138" s="603" t="s">
        <v>1096</v>
      </c>
      <c r="B138" s="597" t="s">
        <v>1097</v>
      </c>
      <c r="C138" s="598" t="s">
        <v>1025</v>
      </c>
      <c r="D138" s="600" t="s">
        <v>1098</v>
      </c>
      <c r="E138" s="677" t="s">
        <v>1227</v>
      </c>
      <c r="F138" s="746" t="s">
        <v>1228</v>
      </c>
      <c r="G138" s="676">
        <v>1</v>
      </c>
    </row>
    <row r="139" spans="1:7" ht="72.75">
      <c r="A139" s="603"/>
      <c r="B139" s="597"/>
      <c r="C139" s="598"/>
      <c r="D139" s="600"/>
      <c r="E139" s="677" t="s">
        <v>1229</v>
      </c>
      <c r="F139" s="677" t="s">
        <v>1230</v>
      </c>
      <c r="G139" s="676">
        <v>1</v>
      </c>
    </row>
    <row r="140" spans="1:7" ht="84.75">
      <c r="A140" s="603"/>
      <c r="B140" s="597"/>
      <c r="C140" s="598"/>
      <c r="D140" s="600"/>
      <c r="E140" s="677" t="s">
        <v>1231</v>
      </c>
      <c r="F140" s="677" t="s">
        <v>1232</v>
      </c>
      <c r="G140" s="676">
        <v>1</v>
      </c>
    </row>
    <row r="141" spans="1:7" ht="72.75">
      <c r="A141" s="603" t="s">
        <v>1096</v>
      </c>
      <c r="B141" s="597" t="s">
        <v>1097</v>
      </c>
      <c r="C141" s="598" t="s">
        <v>1026</v>
      </c>
      <c r="D141" s="600" t="s">
        <v>1099</v>
      </c>
      <c r="E141" s="677" t="s">
        <v>1233</v>
      </c>
      <c r="F141" s="677" t="s">
        <v>1234</v>
      </c>
      <c r="G141" s="676">
        <v>1</v>
      </c>
    </row>
    <row r="142" spans="1:7" ht="60.75">
      <c r="A142" s="603"/>
      <c r="B142" s="597"/>
      <c r="C142" s="598"/>
      <c r="D142" s="600"/>
      <c r="E142" s="677" t="s">
        <v>1235</v>
      </c>
      <c r="F142" s="677" t="s">
        <v>1236</v>
      </c>
      <c r="G142" s="676">
        <v>1</v>
      </c>
    </row>
    <row r="143" spans="1:7" ht="84.75">
      <c r="A143" s="603"/>
      <c r="B143" s="597"/>
      <c r="C143" s="598"/>
      <c r="D143" s="600"/>
      <c r="E143" s="677" t="s">
        <v>1231</v>
      </c>
      <c r="F143" s="677" t="s">
        <v>1237</v>
      </c>
      <c r="G143" s="676">
        <v>1</v>
      </c>
    </row>
    <row r="144" spans="1:7" ht="72.75">
      <c r="A144" s="680" t="s">
        <v>1096</v>
      </c>
      <c r="B144" s="681" t="s">
        <v>1097</v>
      </c>
      <c r="C144" s="682" t="s">
        <v>1035</v>
      </c>
      <c r="D144" s="683" t="s">
        <v>1100</v>
      </c>
      <c r="E144" s="677" t="s">
        <v>1525</v>
      </c>
      <c r="F144" s="677" t="s">
        <v>1238</v>
      </c>
      <c r="G144" s="676">
        <v>1</v>
      </c>
    </row>
    <row r="145" spans="1:7" ht="36.75">
      <c r="A145" s="603"/>
      <c r="B145" s="597"/>
      <c r="C145" s="598"/>
      <c r="D145" s="600"/>
      <c r="E145" s="677" t="s">
        <v>1526</v>
      </c>
      <c r="F145" s="677" t="s">
        <v>1239</v>
      </c>
      <c r="G145" s="676">
        <v>1</v>
      </c>
    </row>
    <row r="146" spans="1:7" ht="84.75">
      <c r="A146" s="603"/>
      <c r="B146" s="597"/>
      <c r="C146" s="598"/>
      <c r="D146" s="600"/>
      <c r="E146" s="677" t="s">
        <v>1231</v>
      </c>
      <c r="F146" s="677" t="s">
        <v>1240</v>
      </c>
      <c r="G146" s="676">
        <v>1</v>
      </c>
    </row>
    <row r="147" spans="1:7" ht="31.5">
      <c r="A147" s="596" t="s">
        <v>428</v>
      </c>
      <c r="B147" s="597" t="s">
        <v>1101</v>
      </c>
      <c r="C147" s="598" t="s">
        <v>1025</v>
      </c>
      <c r="D147" s="600" t="s">
        <v>962</v>
      </c>
      <c r="E147" s="677" t="s">
        <v>1130</v>
      </c>
      <c r="F147" s="677"/>
      <c r="G147" s="676">
        <v>1</v>
      </c>
    </row>
    <row r="148" spans="1:7" ht="15.75">
      <c r="A148" s="596"/>
      <c r="B148" s="597"/>
      <c r="C148" s="598"/>
      <c r="D148" s="604"/>
      <c r="E148" s="677" t="s">
        <v>1128</v>
      </c>
      <c r="F148" s="677"/>
      <c r="G148" s="676">
        <v>1</v>
      </c>
    </row>
    <row r="149" spans="1:7" ht="15.75">
      <c r="A149" s="596"/>
      <c r="B149" s="597"/>
      <c r="C149" s="598"/>
      <c r="D149" s="604"/>
      <c r="E149" s="677" t="s">
        <v>1129</v>
      </c>
      <c r="F149" s="677"/>
      <c r="G149" s="676">
        <v>1</v>
      </c>
    </row>
    <row r="150" spans="1:7" ht="47.25">
      <c r="A150" s="596" t="s">
        <v>428</v>
      </c>
      <c r="B150" s="597" t="s">
        <v>1101</v>
      </c>
      <c r="C150" s="598" t="s">
        <v>1026</v>
      </c>
      <c r="D150" s="604" t="s">
        <v>1102</v>
      </c>
      <c r="E150" s="677" t="s">
        <v>1130</v>
      </c>
      <c r="F150" s="677"/>
      <c r="G150" s="676">
        <v>1</v>
      </c>
    </row>
    <row r="151" spans="1:7" ht="15.75">
      <c r="A151" s="747"/>
      <c r="B151" s="748"/>
      <c r="C151" s="749"/>
      <c r="D151" s="750"/>
      <c r="E151" s="751"/>
      <c r="F151" s="751"/>
      <c r="G151" s="684"/>
    </row>
    <row r="152" spans="1:7">
      <c r="A152" s="710" t="s">
        <v>1338</v>
      </c>
      <c r="B152" s="710"/>
      <c r="C152" s="710"/>
      <c r="D152" s="246" t="s">
        <v>1105</v>
      </c>
      <c r="E152" s="685"/>
      <c r="F152" s="686"/>
      <c r="G152" s="687"/>
    </row>
    <row r="153" spans="1:7">
      <c r="A153" s="709" t="s">
        <v>1339</v>
      </c>
      <c r="B153" s="709"/>
      <c r="C153" s="709"/>
      <c r="D153" s="709" t="s">
        <v>892</v>
      </c>
      <c r="E153" s="685"/>
      <c r="F153" s="686"/>
      <c r="G153" s="688"/>
    </row>
    <row r="154" spans="1:7">
      <c r="A154" s="709"/>
      <c r="B154" s="88"/>
      <c r="C154" s="709"/>
      <c r="D154" s="88"/>
      <c r="E154" s="685"/>
      <c r="F154" s="686"/>
      <c r="G154" s="689"/>
    </row>
    <row r="155" spans="1:7">
      <c r="A155" s="709"/>
      <c r="B155" s="88"/>
      <c r="C155" s="709"/>
      <c r="D155" s="88"/>
      <c r="E155" s="685"/>
      <c r="F155" s="686"/>
      <c r="G155" s="689"/>
    </row>
    <row r="156" spans="1:7">
      <c r="A156" s="410" t="s">
        <v>943</v>
      </c>
      <c r="B156" s="410"/>
      <c r="C156" s="410"/>
      <c r="D156" s="246" t="s">
        <v>1105</v>
      </c>
      <c r="E156" s="685"/>
      <c r="F156" s="686"/>
      <c r="G156" s="688"/>
    </row>
    <row r="157" spans="1:7">
      <c r="A157" s="709" t="s">
        <v>1340</v>
      </c>
      <c r="B157" s="709"/>
      <c r="C157" s="709"/>
      <c r="D157" s="709" t="s">
        <v>893</v>
      </c>
      <c r="E157" s="685"/>
      <c r="F157" s="686"/>
      <c r="G157" s="690"/>
    </row>
    <row r="158" spans="1:7">
      <c r="A158" s="88"/>
      <c r="B158" s="88"/>
      <c r="C158" s="88"/>
      <c r="D158" s="88"/>
      <c r="E158" s="685"/>
      <c r="F158" s="686"/>
      <c r="G158" s="690"/>
    </row>
    <row r="159" spans="1:7">
      <c r="A159" s="88"/>
      <c r="B159" s="88"/>
      <c r="C159" s="88"/>
      <c r="D159" s="88"/>
      <c r="E159" s="685"/>
      <c r="F159" s="686"/>
      <c r="G159" s="690"/>
    </row>
    <row r="160" spans="1:7">
      <c r="A160" s="710" t="s">
        <v>1337</v>
      </c>
      <c r="B160" s="710"/>
      <c r="C160" s="710"/>
      <c r="D160" s="88"/>
      <c r="E160" s="685"/>
      <c r="F160" s="686"/>
      <c r="G160" s="690"/>
    </row>
    <row r="161" spans="1:7" s="88" customFormat="1" ht="12">
      <c r="A161" s="709" t="s">
        <v>1341</v>
      </c>
      <c r="B161" s="709"/>
      <c r="C161" s="709"/>
      <c r="E161" s="685"/>
      <c r="F161" s="686"/>
      <c r="G161" s="690"/>
    </row>
    <row r="162" spans="1:7" s="88" customFormat="1" ht="12">
      <c r="E162" s="685"/>
      <c r="F162" s="686"/>
      <c r="G162" s="690"/>
    </row>
    <row r="163" spans="1:7" s="88" customFormat="1" ht="12">
      <c r="A163" s="709"/>
      <c r="C163" s="709"/>
      <c r="G163" s="607"/>
    </row>
    <row r="164" spans="1:7" s="88" customFormat="1" ht="12">
      <c r="A164" s="709"/>
      <c r="C164" s="709"/>
      <c r="G164" s="607"/>
    </row>
    <row r="165" spans="1:7" s="88" customFormat="1" ht="12">
      <c r="G165" s="246"/>
    </row>
  </sheetData>
  <mergeCells count="8">
    <mergeCell ref="A137:D137"/>
    <mergeCell ref="A1:G1"/>
    <mergeCell ref="A2:G2"/>
    <mergeCell ref="A3:G3"/>
    <mergeCell ref="A5:D5"/>
    <mergeCell ref="A15:D15"/>
    <mergeCell ref="A54:D54"/>
    <mergeCell ref="A124:D124"/>
  </mergeCells>
  <pageMargins left="0.31496062992125984" right="0.31496062992125984" top="0.35433070866141736" bottom="0.55118110236220474" header="0.31496062992125984" footer="0.31496062992125984"/>
  <pageSetup orientation="landscape" verticalDpi="0"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4"/>
  <sheetViews>
    <sheetView workbookViewId="0">
      <selection activeCell="A78" sqref="A78"/>
    </sheetView>
  </sheetViews>
  <sheetFormatPr baseColWidth="10" defaultRowHeight="12.75"/>
  <cols>
    <col min="1" max="1" width="48.85546875" style="432" customWidth="1"/>
    <col min="2" max="2" width="26.42578125" style="433" customWidth="1"/>
    <col min="3" max="3" width="15.140625" style="432" customWidth="1"/>
    <col min="4" max="16384" width="11.42578125" style="432"/>
  </cols>
  <sheetData>
    <row r="1" spans="1:3" ht="15.75">
      <c r="A1" s="852" t="s">
        <v>427</v>
      </c>
      <c r="B1" s="853"/>
      <c r="C1" s="853"/>
    </row>
    <row r="2" spans="1:3" ht="15.75">
      <c r="A2" s="854" t="s">
        <v>1116</v>
      </c>
      <c r="B2" s="855"/>
      <c r="C2" s="855"/>
    </row>
    <row r="3" spans="1:3" ht="15.75">
      <c r="A3" s="856" t="s">
        <v>1278</v>
      </c>
      <c r="B3" s="857"/>
      <c r="C3" s="857"/>
    </row>
    <row r="4" spans="1:3" s="433" customFormat="1" ht="4.5" customHeight="1">
      <c r="A4" s="522"/>
      <c r="B4" s="522"/>
      <c r="C4" s="522"/>
    </row>
    <row r="5" spans="1:3">
      <c r="A5" s="593" t="s">
        <v>965</v>
      </c>
      <c r="B5" s="670" t="s">
        <v>964</v>
      </c>
      <c r="C5" s="671" t="s">
        <v>1111</v>
      </c>
    </row>
    <row r="6" spans="1:3" ht="25.5">
      <c r="A6" s="693" t="s">
        <v>1241</v>
      </c>
      <c r="B6" s="694" t="s">
        <v>1114</v>
      </c>
      <c r="C6" s="694">
        <v>18702458950</v>
      </c>
    </row>
    <row r="7" spans="1:3" ht="7.5" customHeight="1">
      <c r="A7" s="691"/>
      <c r="B7" s="692"/>
      <c r="C7" s="692"/>
    </row>
    <row r="8" spans="1:3">
      <c r="A8" s="693" t="s">
        <v>1247</v>
      </c>
      <c r="B8" s="694" t="s">
        <v>1114</v>
      </c>
      <c r="C8" s="694">
        <v>18701851829</v>
      </c>
    </row>
    <row r="9" spans="1:3" ht="6.75" customHeight="1">
      <c r="A9" s="691"/>
      <c r="B9" s="692"/>
      <c r="C9" s="692"/>
    </row>
    <row r="10" spans="1:3">
      <c r="A10" s="693" t="s">
        <v>1248</v>
      </c>
      <c r="B10" s="694" t="s">
        <v>1114</v>
      </c>
      <c r="C10" s="694">
        <v>18702598701</v>
      </c>
    </row>
    <row r="11" spans="1:3" ht="6.75" customHeight="1">
      <c r="A11" s="691"/>
      <c r="B11" s="692"/>
      <c r="C11" s="692"/>
    </row>
    <row r="12" spans="1:3">
      <c r="A12" s="693" t="s">
        <v>1246</v>
      </c>
      <c r="B12" s="694" t="s">
        <v>1114</v>
      </c>
      <c r="C12" s="694">
        <v>18701809946</v>
      </c>
    </row>
    <row r="13" spans="1:3" ht="6.75" customHeight="1">
      <c r="A13" s="691"/>
      <c r="B13" s="692"/>
      <c r="C13" s="692"/>
    </row>
    <row r="14" spans="1:3">
      <c r="A14" s="693" t="s">
        <v>1249</v>
      </c>
      <c r="B14" s="694" t="s">
        <v>1114</v>
      </c>
      <c r="C14" s="694">
        <v>18701809938</v>
      </c>
    </row>
    <row r="15" spans="1:3" ht="6" customHeight="1">
      <c r="A15" s="691"/>
      <c r="B15" s="692"/>
      <c r="C15" s="692"/>
    </row>
    <row r="16" spans="1:3" ht="25.5">
      <c r="A16" s="693" t="s">
        <v>1250</v>
      </c>
      <c r="B16" s="694" t="s">
        <v>1114</v>
      </c>
      <c r="C16" s="694">
        <v>18701809962</v>
      </c>
    </row>
    <row r="17" spans="1:3" ht="6.75" customHeight="1">
      <c r="A17" s="693"/>
      <c r="B17" s="694"/>
      <c r="C17" s="694"/>
    </row>
    <row r="18" spans="1:3" ht="45" customHeight="1">
      <c r="A18" s="693" t="s">
        <v>1251</v>
      </c>
      <c r="B18" s="694" t="s">
        <v>1114</v>
      </c>
      <c r="C18" s="694">
        <v>18701809954</v>
      </c>
    </row>
    <row r="19" spans="1:3" ht="6.75" customHeight="1">
      <c r="A19" s="691"/>
      <c r="B19" s="692"/>
      <c r="C19" s="692"/>
    </row>
    <row r="20" spans="1:3">
      <c r="A20" s="693" t="s">
        <v>1252</v>
      </c>
      <c r="B20" s="694" t="s">
        <v>1114</v>
      </c>
      <c r="C20" s="694">
        <v>18701810901</v>
      </c>
    </row>
    <row r="21" spans="1:3" ht="6.75" customHeight="1">
      <c r="A21" s="691"/>
      <c r="B21" s="692"/>
      <c r="C21" s="692"/>
    </row>
    <row r="22" spans="1:3">
      <c r="A22" s="693" t="s">
        <v>1253</v>
      </c>
      <c r="B22" s="694" t="s">
        <v>1114</v>
      </c>
      <c r="C22" s="694">
        <v>18701846531</v>
      </c>
    </row>
    <row r="23" spans="1:3" ht="5.25" customHeight="1">
      <c r="A23" s="691"/>
      <c r="B23" s="692"/>
      <c r="C23" s="692"/>
    </row>
    <row r="24" spans="1:3">
      <c r="A24" s="693" t="s">
        <v>1254</v>
      </c>
      <c r="B24" s="694" t="s">
        <v>1114</v>
      </c>
      <c r="C24" s="694">
        <v>18701846558</v>
      </c>
    </row>
    <row r="25" spans="1:3" ht="6.75" customHeight="1">
      <c r="A25" s="691"/>
      <c r="B25" s="692"/>
      <c r="C25" s="692"/>
    </row>
    <row r="26" spans="1:3">
      <c r="A26" s="693" t="s">
        <v>1255</v>
      </c>
      <c r="B26" s="694" t="s">
        <v>1114</v>
      </c>
      <c r="C26" s="694">
        <v>18701894617</v>
      </c>
    </row>
    <row r="27" spans="1:3" ht="6" customHeight="1">
      <c r="A27" s="691"/>
      <c r="B27" s="692"/>
      <c r="C27" s="692"/>
    </row>
    <row r="28" spans="1:3" ht="25.5">
      <c r="A28" s="693" t="s">
        <v>1256</v>
      </c>
      <c r="B28" s="694" t="s">
        <v>1117</v>
      </c>
      <c r="C28" s="694">
        <v>18701919717</v>
      </c>
    </row>
    <row r="29" spans="1:3" ht="6" customHeight="1">
      <c r="A29" s="691"/>
      <c r="B29" s="692"/>
      <c r="C29" s="692"/>
    </row>
    <row r="30" spans="1:3" ht="38.25">
      <c r="A30" s="693" t="s">
        <v>1257</v>
      </c>
      <c r="B30" s="694" t="s">
        <v>1114</v>
      </c>
      <c r="C30" s="694">
        <v>18701919636</v>
      </c>
    </row>
    <row r="31" spans="1:3" ht="6" customHeight="1">
      <c r="A31" s="691"/>
      <c r="B31" s="692"/>
      <c r="C31" s="692"/>
    </row>
    <row r="32" spans="1:3" ht="38.25">
      <c r="A32" s="693" t="s">
        <v>1258</v>
      </c>
      <c r="B32" s="694" t="s">
        <v>1114</v>
      </c>
      <c r="C32" s="694">
        <v>18702098210</v>
      </c>
    </row>
    <row r="33" spans="1:3">
      <c r="A33" s="691"/>
      <c r="B33" s="692"/>
      <c r="C33" s="692"/>
    </row>
    <row r="34" spans="1:3" ht="25.5">
      <c r="A34" s="693" t="s">
        <v>1259</v>
      </c>
      <c r="B34" s="694" t="s">
        <v>1114</v>
      </c>
      <c r="C34" s="694">
        <v>18702098202</v>
      </c>
    </row>
    <row r="35" spans="1:3" ht="7.5" customHeight="1">
      <c r="A35" s="693"/>
      <c r="B35" s="694"/>
      <c r="C35" s="694"/>
    </row>
    <row r="36" spans="1:3" ht="25.5">
      <c r="A36" s="693" t="s">
        <v>1260</v>
      </c>
      <c r="B36" s="694" t="s">
        <v>1114</v>
      </c>
      <c r="C36" s="694">
        <v>18702291282</v>
      </c>
    </row>
    <row r="37" spans="1:3" ht="6" customHeight="1">
      <c r="A37" s="691"/>
      <c r="B37" s="692"/>
      <c r="C37" s="692"/>
    </row>
    <row r="38" spans="1:3" ht="38.25">
      <c r="A38" s="693" t="s">
        <v>1261</v>
      </c>
      <c r="B38" s="694" t="s">
        <v>1114</v>
      </c>
      <c r="C38" s="694">
        <v>18702291274</v>
      </c>
    </row>
    <row r="39" spans="1:3" ht="6.75" customHeight="1">
      <c r="A39" s="691"/>
      <c r="B39" s="692"/>
      <c r="C39" s="692"/>
    </row>
    <row r="40" spans="1:3" ht="25.5">
      <c r="A40" s="693" t="s">
        <v>1245</v>
      </c>
      <c r="B40" s="694" t="s">
        <v>1118</v>
      </c>
      <c r="C40" s="694">
        <v>110119372</v>
      </c>
    </row>
    <row r="41" spans="1:3" ht="6.75" customHeight="1">
      <c r="A41" s="691"/>
      <c r="B41" s="692"/>
      <c r="C41" s="692"/>
    </row>
    <row r="42" spans="1:3" ht="38.25">
      <c r="A42" s="693" t="s">
        <v>1244</v>
      </c>
      <c r="B42" s="694" t="s">
        <v>1119</v>
      </c>
      <c r="C42" s="694">
        <v>110119364</v>
      </c>
    </row>
    <row r="43" spans="1:3">
      <c r="A43" s="691"/>
      <c r="B43" s="692"/>
      <c r="C43" s="692"/>
    </row>
    <row r="44" spans="1:3">
      <c r="A44" s="693" t="s">
        <v>1262</v>
      </c>
      <c r="B44" s="694" t="s">
        <v>1114</v>
      </c>
      <c r="C44" s="694">
        <v>18702350076</v>
      </c>
    </row>
    <row r="45" spans="1:3">
      <c r="A45" s="693"/>
      <c r="B45" s="694"/>
      <c r="C45" s="694"/>
    </row>
    <row r="46" spans="1:3">
      <c r="A46" s="693" t="s">
        <v>1015</v>
      </c>
      <c r="B46" s="694" t="s">
        <v>1119</v>
      </c>
      <c r="C46" s="694">
        <v>110119380</v>
      </c>
    </row>
    <row r="47" spans="1:3">
      <c r="A47" s="693"/>
      <c r="B47" s="694"/>
      <c r="C47" s="694"/>
    </row>
    <row r="48" spans="1:3">
      <c r="A48" s="693" t="s">
        <v>1264</v>
      </c>
      <c r="B48" s="694" t="s">
        <v>1119</v>
      </c>
      <c r="C48" s="694">
        <v>110121083</v>
      </c>
    </row>
    <row r="49" spans="1:3">
      <c r="A49" s="691"/>
      <c r="B49" s="692"/>
      <c r="C49" s="692"/>
    </row>
    <row r="50" spans="1:3">
      <c r="A50" s="693" t="s">
        <v>1243</v>
      </c>
      <c r="B50" s="694" t="s">
        <v>1119</v>
      </c>
      <c r="C50" s="694">
        <v>110119135</v>
      </c>
    </row>
    <row r="51" spans="1:3" ht="6" customHeight="1">
      <c r="A51" s="691"/>
      <c r="B51" s="692"/>
      <c r="C51" s="692"/>
    </row>
    <row r="52" spans="1:3">
      <c r="A52" s="693" t="s">
        <v>1015</v>
      </c>
      <c r="B52" s="694" t="s">
        <v>1114</v>
      </c>
      <c r="C52" s="694">
        <v>18702458926</v>
      </c>
    </row>
    <row r="53" spans="1:3" ht="4.5" customHeight="1">
      <c r="A53" s="691"/>
      <c r="B53" s="692"/>
      <c r="C53" s="692"/>
    </row>
    <row r="54" spans="1:3">
      <c r="A54" s="693" t="s">
        <v>1263</v>
      </c>
      <c r="B54" s="694" t="s">
        <v>1118</v>
      </c>
      <c r="C54" s="694">
        <v>110120168</v>
      </c>
    </row>
    <row r="55" spans="1:3" ht="6" customHeight="1">
      <c r="A55" s="691"/>
      <c r="B55" s="692"/>
      <c r="C55" s="692"/>
    </row>
    <row r="56" spans="1:3" ht="38.25">
      <c r="A56" s="693" t="s">
        <v>1184</v>
      </c>
      <c r="B56" s="694" t="s">
        <v>1117</v>
      </c>
      <c r="C56" s="694">
        <v>18702458942</v>
      </c>
    </row>
    <row r="57" spans="1:3" ht="6" customHeight="1">
      <c r="A57" s="691"/>
      <c r="B57" s="692"/>
      <c r="C57" s="692"/>
    </row>
    <row r="58" spans="1:3">
      <c r="A58" s="693" t="s">
        <v>1242</v>
      </c>
      <c r="B58" s="694" t="s">
        <v>1118</v>
      </c>
      <c r="C58" s="694">
        <v>110120338</v>
      </c>
    </row>
    <row r="59" spans="1:3" ht="6.75" customHeight="1">
      <c r="A59" s="691"/>
      <c r="B59" s="692"/>
      <c r="C59" s="692"/>
    </row>
    <row r="60" spans="1:3">
      <c r="A60" s="693" t="s">
        <v>1265</v>
      </c>
      <c r="B60" s="694" t="s">
        <v>1118</v>
      </c>
      <c r="C60" s="694">
        <v>110121679</v>
      </c>
    </row>
    <row r="61" spans="1:3" ht="6" customHeight="1">
      <c r="A61" s="691"/>
      <c r="B61" s="692"/>
      <c r="C61" s="692"/>
    </row>
    <row r="62" spans="1:3" ht="38.25">
      <c r="A62" s="693" t="s">
        <v>1183</v>
      </c>
      <c r="B62" s="694" t="s">
        <v>1117</v>
      </c>
      <c r="C62" s="694">
        <v>18702643960</v>
      </c>
    </row>
    <row r="63" spans="1:3" ht="6.75" customHeight="1">
      <c r="A63" s="691"/>
      <c r="B63" s="692"/>
      <c r="C63" s="692"/>
    </row>
    <row r="64" spans="1:3" ht="25.5">
      <c r="A64" s="693" t="s">
        <v>1182</v>
      </c>
      <c r="B64" s="694" t="s">
        <v>1114</v>
      </c>
      <c r="C64" s="694">
        <v>18702643944</v>
      </c>
    </row>
    <row r="65" spans="1:3" ht="25.5">
      <c r="A65" s="693" t="s">
        <v>1112</v>
      </c>
      <c r="B65" s="694" t="s">
        <v>1114</v>
      </c>
      <c r="C65" s="694">
        <v>18702709163</v>
      </c>
    </row>
    <row r="66" spans="1:3" ht="38.25">
      <c r="A66" s="693" t="s">
        <v>1115</v>
      </c>
      <c r="B66" s="694" t="s">
        <v>1114</v>
      </c>
      <c r="C66" s="694">
        <v>18702709171</v>
      </c>
    </row>
    <row r="67" spans="1:3" ht="25.5">
      <c r="A67" s="693" t="s">
        <v>1316</v>
      </c>
      <c r="B67" s="694" t="s">
        <v>1114</v>
      </c>
      <c r="C67" s="694">
        <v>18702725681</v>
      </c>
    </row>
    <row r="68" spans="1:3" ht="6" customHeight="1" thickBot="1">
      <c r="A68" s="434"/>
      <c r="B68" s="435"/>
      <c r="C68" s="436"/>
    </row>
    <row r="69" spans="1:3">
      <c r="A69" s="586"/>
      <c r="B69" s="587"/>
      <c r="C69" s="588"/>
    </row>
    <row r="70" spans="1:3">
      <c r="A70" s="586"/>
      <c r="B70" s="587"/>
      <c r="C70" s="588"/>
    </row>
    <row r="71" spans="1:3">
      <c r="A71" s="586"/>
      <c r="B71" s="587"/>
      <c r="C71" s="588"/>
    </row>
    <row r="72" spans="1:3">
      <c r="A72" s="432" t="s">
        <v>966</v>
      </c>
    </row>
    <row r="73" spans="1:3">
      <c r="A73" s="437" t="s">
        <v>967</v>
      </c>
    </row>
    <row r="76" spans="1:3" s="438" customFormat="1" ht="14.25">
      <c r="B76" s="439"/>
    </row>
    <row r="77" spans="1:3" s="438" customFormat="1" ht="14.25">
      <c r="A77" s="438" t="s">
        <v>968</v>
      </c>
      <c r="B77" s="439"/>
    </row>
    <row r="78" spans="1:3" s="438" customFormat="1" ht="14.25">
      <c r="A78" s="409" t="s">
        <v>1342</v>
      </c>
      <c r="B78" s="439"/>
    </row>
    <row r="79" spans="1:3" s="438" customFormat="1" ht="14.25">
      <c r="A79" s="409"/>
      <c r="B79" s="439"/>
    </row>
    <row r="80" spans="1:3" s="438" customFormat="1" ht="14.25">
      <c r="A80" s="409"/>
      <c r="B80" s="439"/>
    </row>
    <row r="81" spans="1:2" s="438" customFormat="1" ht="14.25">
      <c r="A81" s="409"/>
      <c r="B81" s="439"/>
    </row>
    <row r="82" spans="1:2" s="438" customFormat="1" ht="14.25">
      <c r="A82" s="440" t="s">
        <v>920</v>
      </c>
      <c r="B82" s="439"/>
    </row>
    <row r="83" spans="1:2" s="438" customFormat="1" ht="14.25">
      <c r="A83" s="409" t="s">
        <v>917</v>
      </c>
      <c r="B83" s="439"/>
    </row>
    <row r="84" spans="1:2" s="438" customFormat="1" ht="14.25">
      <c r="B84" s="439"/>
    </row>
  </sheetData>
  <mergeCells count="3">
    <mergeCell ref="A1:C1"/>
    <mergeCell ref="A2:C2"/>
    <mergeCell ref="A3:C3"/>
  </mergeCells>
  <pageMargins left="0.7" right="0.7" top="0.75" bottom="0.75" header="0.3" footer="0.3"/>
  <pageSetup orientation="portrait" verticalDpi="0"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7"/>
  <sheetViews>
    <sheetView topLeftCell="A22" workbookViewId="0">
      <selection activeCell="F25" sqref="F25"/>
    </sheetView>
  </sheetViews>
  <sheetFormatPr baseColWidth="10" defaultColWidth="28.7109375" defaultRowHeight="15"/>
  <cols>
    <col min="2" max="2" width="60" customWidth="1"/>
    <col min="3" max="3" width="15" customWidth="1"/>
    <col min="4" max="4" width="16" customWidth="1"/>
    <col min="5" max="5" width="13.5703125" customWidth="1"/>
  </cols>
  <sheetData>
    <row r="1" spans="1:9" ht="15.75">
      <c r="A1" s="966" t="s">
        <v>427</v>
      </c>
      <c r="B1" s="967"/>
      <c r="C1" s="967"/>
      <c r="D1" s="967"/>
      <c r="E1" s="968"/>
    </row>
    <row r="2" spans="1:9" ht="15.75">
      <c r="A2" s="973" t="s">
        <v>1175</v>
      </c>
      <c r="B2" s="940"/>
      <c r="C2" s="940"/>
      <c r="D2" s="940"/>
      <c r="E2" s="974"/>
    </row>
    <row r="3" spans="1:9" ht="15.75">
      <c r="A3" s="963" t="s">
        <v>1280</v>
      </c>
      <c r="B3" s="964"/>
      <c r="C3" s="964"/>
      <c r="D3" s="964"/>
      <c r="E3" s="965"/>
    </row>
    <row r="4" spans="1:9">
      <c r="A4" s="517"/>
      <c r="B4" s="515"/>
      <c r="C4" s="515"/>
      <c r="D4" s="515"/>
      <c r="E4" s="518"/>
      <c r="F4" s="7"/>
      <c r="G4" s="7"/>
      <c r="H4" s="7"/>
      <c r="I4" s="7"/>
    </row>
    <row r="5" spans="1:9">
      <c r="A5" s="1048" t="s">
        <v>409</v>
      </c>
      <c r="B5" s="1048" t="s">
        <v>410</v>
      </c>
      <c r="C5" s="971" t="s">
        <v>411</v>
      </c>
      <c r="D5" s="971"/>
      <c r="E5" s="1048" t="s">
        <v>412</v>
      </c>
    </row>
    <row r="6" spans="1:9">
      <c r="A6" s="971"/>
      <c r="B6" s="971"/>
      <c r="C6" s="658" t="s">
        <v>413</v>
      </c>
      <c r="D6" s="658" t="s">
        <v>414</v>
      </c>
      <c r="E6" s="971"/>
    </row>
    <row r="7" spans="1:9" s="7" customFormat="1" ht="43.5" customHeight="1">
      <c r="A7" s="659" t="s">
        <v>1176</v>
      </c>
      <c r="B7" s="552" t="s">
        <v>1377</v>
      </c>
      <c r="C7" s="660">
        <v>35218.160000000003</v>
      </c>
      <c r="D7" s="660">
        <v>35218.160000000003</v>
      </c>
      <c r="E7" s="661">
        <v>0</v>
      </c>
    </row>
    <row r="8" spans="1:9" s="7" customFormat="1" ht="42.75">
      <c r="A8" s="659" t="s">
        <v>1176</v>
      </c>
      <c r="B8" s="552" t="s">
        <v>1378</v>
      </c>
      <c r="C8" s="660">
        <v>45353.09</v>
      </c>
      <c r="D8" s="660">
        <v>45353.09</v>
      </c>
      <c r="E8" s="661">
        <v>0</v>
      </c>
    </row>
    <row r="9" spans="1:9" s="7" customFormat="1" ht="42.75">
      <c r="A9" s="659" t="s">
        <v>1176</v>
      </c>
      <c r="B9" s="552" t="s">
        <v>1379</v>
      </c>
      <c r="C9" s="660">
        <v>11762.4</v>
      </c>
      <c r="D9" s="660">
        <v>11762.4</v>
      </c>
      <c r="E9" s="661">
        <v>0</v>
      </c>
    </row>
    <row r="10" spans="1:9" s="7" customFormat="1" ht="42.75">
      <c r="A10" s="659" t="s">
        <v>1176</v>
      </c>
      <c r="B10" s="552" t="s">
        <v>1380</v>
      </c>
      <c r="C10" s="660">
        <v>183135</v>
      </c>
      <c r="D10" s="660">
        <v>183135</v>
      </c>
      <c r="E10" s="661">
        <v>0</v>
      </c>
    </row>
    <row r="11" spans="1:9" s="7" customFormat="1" ht="42.75">
      <c r="A11" s="659" t="s">
        <v>1176</v>
      </c>
      <c r="B11" s="552" t="s">
        <v>1381</v>
      </c>
      <c r="C11" s="660">
        <v>22497.33</v>
      </c>
      <c r="D11" s="660">
        <v>22497.33</v>
      </c>
      <c r="E11" s="661">
        <v>0</v>
      </c>
    </row>
    <row r="12" spans="1:9" s="7" customFormat="1" ht="38.25">
      <c r="A12" s="659" t="s">
        <v>1176</v>
      </c>
      <c r="B12" s="552" t="s">
        <v>1382</v>
      </c>
      <c r="C12" s="660">
        <v>279922.5</v>
      </c>
      <c r="D12" s="660">
        <v>279922.5</v>
      </c>
      <c r="E12" s="661">
        <v>0</v>
      </c>
    </row>
    <row r="13" spans="1:9" s="7" customFormat="1" ht="38.25">
      <c r="A13" s="659" t="s">
        <v>1176</v>
      </c>
      <c r="B13" s="552" t="s">
        <v>1177</v>
      </c>
      <c r="C13" s="660">
        <v>269700</v>
      </c>
      <c r="D13" s="660">
        <v>269700</v>
      </c>
      <c r="E13" s="661">
        <v>0</v>
      </c>
    </row>
    <row r="14" spans="1:9" s="7" customFormat="1" ht="38.25">
      <c r="A14" s="659" t="s">
        <v>1176</v>
      </c>
      <c r="B14" s="552" t="s">
        <v>1383</v>
      </c>
      <c r="C14" s="660">
        <v>130104.5</v>
      </c>
      <c r="D14" s="660">
        <v>130104.5</v>
      </c>
      <c r="E14" s="661">
        <v>0</v>
      </c>
    </row>
    <row r="15" spans="1:9" s="7" customFormat="1" ht="38.25">
      <c r="A15" s="659" t="s">
        <v>1176</v>
      </c>
      <c r="B15" s="552" t="s">
        <v>1384</v>
      </c>
      <c r="C15" s="660">
        <v>100000</v>
      </c>
      <c r="D15" s="660">
        <v>100000</v>
      </c>
      <c r="E15" s="661">
        <v>0</v>
      </c>
    </row>
    <row r="16" spans="1:9" s="7" customFormat="1" ht="42.75">
      <c r="A16" s="659" t="s">
        <v>1176</v>
      </c>
      <c r="B16" s="552" t="s">
        <v>1385</v>
      </c>
      <c r="C16" s="660">
        <v>100000</v>
      </c>
      <c r="D16" s="660">
        <v>100000</v>
      </c>
      <c r="E16" s="661">
        <v>0</v>
      </c>
    </row>
    <row r="17" spans="1:9" s="7" customFormat="1" ht="42.75">
      <c r="A17" s="659" t="s">
        <v>1176</v>
      </c>
      <c r="B17" s="552" t="s">
        <v>1386</v>
      </c>
      <c r="C17" s="660">
        <v>80000</v>
      </c>
      <c r="D17" s="660">
        <v>80000</v>
      </c>
      <c r="E17" s="661">
        <v>0</v>
      </c>
    </row>
    <row r="18" spans="1:9" s="7" customFormat="1" ht="42.75">
      <c r="A18" s="659" t="s">
        <v>1176</v>
      </c>
      <c r="B18" s="552" t="s">
        <v>1387</v>
      </c>
      <c r="C18" s="660">
        <v>80000</v>
      </c>
      <c r="D18" s="660">
        <v>80000</v>
      </c>
      <c r="E18" s="661">
        <v>0</v>
      </c>
    </row>
    <row r="19" spans="1:9" s="7" customFormat="1" ht="42.75">
      <c r="A19" s="659" t="s">
        <v>1176</v>
      </c>
      <c r="B19" s="552" t="s">
        <v>1388</v>
      </c>
      <c r="C19" s="660">
        <v>100000</v>
      </c>
      <c r="D19" s="660">
        <v>100000</v>
      </c>
      <c r="E19" s="661">
        <v>0</v>
      </c>
    </row>
    <row r="20" spans="1:9" s="7" customFormat="1" ht="42.75">
      <c r="A20" s="659" t="s">
        <v>1176</v>
      </c>
      <c r="B20" s="552" t="s">
        <v>1389</v>
      </c>
      <c r="C20" s="660">
        <v>100000</v>
      </c>
      <c r="D20" s="660">
        <v>100000</v>
      </c>
      <c r="E20" s="661">
        <v>0</v>
      </c>
    </row>
    <row r="21" spans="1:9" s="7" customFormat="1" ht="42.75">
      <c r="A21" s="659" t="s">
        <v>1176</v>
      </c>
      <c r="B21" s="552" t="s">
        <v>1390</v>
      </c>
      <c r="C21" s="660">
        <v>415000</v>
      </c>
      <c r="D21" s="660">
        <v>415000</v>
      </c>
      <c r="E21" s="661">
        <v>0</v>
      </c>
    </row>
    <row r="22" spans="1:9" s="7" customFormat="1" ht="42.75">
      <c r="A22" s="659" t="s">
        <v>1176</v>
      </c>
      <c r="B22" s="552" t="s">
        <v>1391</v>
      </c>
      <c r="C22" s="660">
        <v>166216.10999999999</v>
      </c>
      <c r="D22" s="660">
        <v>166216.10999999999</v>
      </c>
      <c r="E22" s="661">
        <v>0</v>
      </c>
    </row>
    <row r="23" spans="1:9" ht="15.75" thickBot="1">
      <c r="A23" s="662" t="s">
        <v>1178</v>
      </c>
      <c r="B23" s="663"/>
      <c r="C23" s="664">
        <f>SUM(C7:C22)</f>
        <v>2118909.09</v>
      </c>
      <c r="D23" s="664">
        <f t="shared" ref="D23:E23" si="0">SUM(D7:D22)</f>
        <v>2118909.09</v>
      </c>
      <c r="E23" s="664">
        <f t="shared" si="0"/>
        <v>0</v>
      </c>
    </row>
    <row r="24" spans="1:9" ht="15.75" thickTop="1"/>
    <row r="25" spans="1:9">
      <c r="A25" s="54" t="s">
        <v>994</v>
      </c>
    </row>
    <row r="26" spans="1:9" ht="29.25" customHeight="1">
      <c r="A26" s="851" t="s">
        <v>77</v>
      </c>
      <c r="B26" s="851"/>
      <c r="C26" s="243"/>
      <c r="D26" s="243"/>
      <c r="E26" s="243"/>
      <c r="F26" s="243"/>
      <c r="G26" s="243"/>
      <c r="H26" s="243"/>
      <c r="I26" s="243"/>
    </row>
    <row r="28" spans="1:9">
      <c r="A28" s="1046" t="s">
        <v>896</v>
      </c>
      <c r="B28" s="1046"/>
      <c r="C28" s="311" t="s">
        <v>466</v>
      </c>
      <c r="D28" s="311"/>
    </row>
    <row r="29" spans="1:9">
      <c r="A29" s="1046" t="s">
        <v>895</v>
      </c>
      <c r="B29" s="1047"/>
      <c r="C29" s="1046" t="s">
        <v>892</v>
      </c>
      <c r="D29" s="1046"/>
      <c r="E29" s="1046"/>
    </row>
    <row r="30" spans="1:9">
      <c r="A30" s="88"/>
      <c r="B30" s="88"/>
      <c r="C30" s="88"/>
    </row>
    <row r="32" spans="1:9">
      <c r="A32" s="1046" t="s">
        <v>897</v>
      </c>
      <c r="B32" s="1046"/>
      <c r="C32" s="311" t="s">
        <v>943</v>
      </c>
      <c r="D32" s="311"/>
    </row>
    <row r="33" spans="1:5">
      <c r="A33" s="1046" t="s">
        <v>1343</v>
      </c>
      <c r="B33" s="1046"/>
      <c r="C33" s="1046" t="s">
        <v>893</v>
      </c>
      <c r="D33" s="1046"/>
      <c r="E33" s="1046"/>
    </row>
    <row r="36" spans="1:5">
      <c r="B36" s="1046" t="s">
        <v>898</v>
      </c>
      <c r="C36" s="1046"/>
    </row>
    <row r="37" spans="1:5">
      <c r="B37" s="1046" t="s">
        <v>894</v>
      </c>
      <c r="C37" s="1046"/>
    </row>
  </sheetData>
  <mergeCells count="16">
    <mergeCell ref="A1:E1"/>
    <mergeCell ref="A2:E2"/>
    <mergeCell ref="A3:E3"/>
    <mergeCell ref="A5:A6"/>
    <mergeCell ref="B5:B6"/>
    <mergeCell ref="C5:D5"/>
    <mergeCell ref="E5:E6"/>
    <mergeCell ref="A26:B26"/>
    <mergeCell ref="A33:B33"/>
    <mergeCell ref="C33:E33"/>
    <mergeCell ref="B36:C36"/>
    <mergeCell ref="B37:C37"/>
    <mergeCell ref="A28:B28"/>
    <mergeCell ref="A29:B29"/>
    <mergeCell ref="C29:E29"/>
    <mergeCell ref="A32:B32"/>
  </mergeCells>
  <pageMargins left="0.31496062992125984" right="0" top="0.74803149606299213" bottom="0.74803149606299213" header="0.31496062992125984" footer="0.31496062992125984"/>
  <pageSetup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8"/>
  <sheetViews>
    <sheetView workbookViewId="0">
      <selection activeCell="H13" sqref="H13"/>
    </sheetView>
  </sheetViews>
  <sheetFormatPr baseColWidth="10" defaultColWidth="11.42578125" defaultRowHeight="15"/>
  <cols>
    <col min="1" max="1" width="28.7109375" customWidth="1"/>
    <col min="2" max="2" width="54.140625" customWidth="1"/>
    <col min="3" max="3" width="14.5703125" customWidth="1"/>
    <col min="4" max="4" width="14.42578125" customWidth="1"/>
    <col min="5" max="5" width="9.7109375" customWidth="1"/>
  </cols>
  <sheetData>
    <row r="1" spans="1:9" ht="15.75">
      <c r="A1" s="966" t="s">
        <v>427</v>
      </c>
      <c r="B1" s="967"/>
      <c r="C1" s="967"/>
      <c r="D1" s="967"/>
      <c r="E1" s="968"/>
    </row>
    <row r="2" spans="1:9" ht="15.75">
      <c r="A2" s="973" t="s">
        <v>1175</v>
      </c>
      <c r="B2" s="940"/>
      <c r="C2" s="940"/>
      <c r="D2" s="940"/>
      <c r="E2" s="974"/>
    </row>
    <row r="3" spans="1:9" ht="15.75">
      <c r="A3" s="963" t="s">
        <v>1276</v>
      </c>
      <c r="B3" s="964"/>
      <c r="C3" s="964"/>
      <c r="D3" s="964"/>
      <c r="E3" s="965"/>
    </row>
    <row r="4" spans="1:9">
      <c r="A4" s="517"/>
      <c r="B4" s="515"/>
      <c r="C4" s="515"/>
      <c r="D4" s="515"/>
      <c r="E4" s="518"/>
      <c r="F4" s="7"/>
      <c r="G4" s="7"/>
      <c r="H4" s="7"/>
      <c r="I4" s="7"/>
    </row>
    <row r="5" spans="1:9" ht="18" customHeight="1">
      <c r="A5" s="1048" t="s">
        <v>409</v>
      </c>
      <c r="B5" s="1048" t="s">
        <v>410</v>
      </c>
      <c r="C5" s="971" t="s">
        <v>411</v>
      </c>
      <c r="D5" s="971"/>
      <c r="E5" s="1048" t="s">
        <v>412</v>
      </c>
    </row>
    <row r="6" spans="1:9">
      <c r="A6" s="971"/>
      <c r="B6" s="971"/>
      <c r="C6" s="658" t="s">
        <v>413</v>
      </c>
      <c r="D6" s="658" t="s">
        <v>414</v>
      </c>
      <c r="E6" s="971"/>
    </row>
    <row r="7" spans="1:9" ht="28.5">
      <c r="A7" s="717" t="s">
        <v>1179</v>
      </c>
      <c r="B7" s="552" t="s">
        <v>1360</v>
      </c>
      <c r="C7" s="660">
        <v>6016</v>
      </c>
      <c r="D7" s="660">
        <v>6016</v>
      </c>
      <c r="E7" s="661">
        <v>0</v>
      </c>
    </row>
    <row r="8" spans="1:9" ht="28.5">
      <c r="A8" s="717" t="s">
        <v>1179</v>
      </c>
      <c r="B8" s="552" t="s">
        <v>1180</v>
      </c>
      <c r="C8" s="660">
        <v>50084.4</v>
      </c>
      <c r="D8" s="660">
        <v>50084.4</v>
      </c>
      <c r="E8" s="661">
        <v>0</v>
      </c>
    </row>
    <row r="9" spans="1:9" ht="28.5">
      <c r="A9" s="717" t="s">
        <v>1179</v>
      </c>
      <c r="B9" s="552" t="s">
        <v>1361</v>
      </c>
      <c r="C9" s="660">
        <v>6000</v>
      </c>
      <c r="D9" s="660">
        <v>6000</v>
      </c>
      <c r="E9" s="661">
        <v>0</v>
      </c>
    </row>
    <row r="10" spans="1:9" ht="28.5">
      <c r="A10" s="717" t="s">
        <v>1179</v>
      </c>
      <c r="B10" s="552" t="s">
        <v>1362</v>
      </c>
      <c r="C10" s="660">
        <v>90417</v>
      </c>
      <c r="D10" s="660">
        <v>90417</v>
      </c>
      <c r="E10" s="661">
        <v>0</v>
      </c>
    </row>
    <row r="11" spans="1:9" ht="28.5">
      <c r="A11" s="717" t="s">
        <v>1179</v>
      </c>
      <c r="B11" s="552" t="s">
        <v>1363</v>
      </c>
      <c r="C11" s="660">
        <v>118000</v>
      </c>
      <c r="D11" s="660">
        <v>118000</v>
      </c>
      <c r="E11" s="661">
        <v>0</v>
      </c>
    </row>
    <row r="12" spans="1:9" ht="28.5">
      <c r="A12" s="717" t="s">
        <v>1179</v>
      </c>
      <c r="B12" s="552" t="s">
        <v>1180</v>
      </c>
      <c r="C12" s="660">
        <v>37644.400000000001</v>
      </c>
      <c r="D12" s="660">
        <v>37644.400000000001</v>
      </c>
      <c r="E12" s="661">
        <v>0</v>
      </c>
    </row>
    <row r="13" spans="1:9" ht="28.5">
      <c r="A13" s="717" t="s">
        <v>1179</v>
      </c>
      <c r="B13" s="552" t="s">
        <v>1364</v>
      </c>
      <c r="C13" s="660">
        <v>101200</v>
      </c>
      <c r="D13" s="660">
        <v>101200</v>
      </c>
      <c r="E13" s="661">
        <v>0</v>
      </c>
    </row>
    <row r="14" spans="1:9" ht="28.5">
      <c r="A14" s="717" t="s">
        <v>1179</v>
      </c>
      <c r="B14" s="552" t="s">
        <v>1180</v>
      </c>
      <c r="C14" s="660">
        <v>41003.800000000003</v>
      </c>
      <c r="D14" s="660">
        <v>41003.800000000003</v>
      </c>
      <c r="E14" s="661">
        <v>0</v>
      </c>
    </row>
    <row r="15" spans="1:9" ht="28.5">
      <c r="A15" s="717" t="s">
        <v>1179</v>
      </c>
      <c r="B15" s="552" t="s">
        <v>1362</v>
      </c>
      <c r="C15" s="660">
        <v>1061</v>
      </c>
      <c r="D15" s="660">
        <v>1061</v>
      </c>
      <c r="E15" s="661">
        <v>0</v>
      </c>
    </row>
    <row r="16" spans="1:9" ht="28.5">
      <c r="A16" s="717" t="s">
        <v>1179</v>
      </c>
      <c r="B16" s="552" t="s">
        <v>1365</v>
      </c>
      <c r="C16" s="660">
        <v>368.21</v>
      </c>
      <c r="D16" s="660">
        <v>368.21</v>
      </c>
      <c r="E16" s="661">
        <v>0</v>
      </c>
    </row>
    <row r="17" spans="1:5" ht="28.5">
      <c r="A17" s="717" t="s">
        <v>1179</v>
      </c>
      <c r="B17" s="552" t="s">
        <v>1366</v>
      </c>
      <c r="C17" s="660">
        <v>107709</v>
      </c>
      <c r="D17" s="660">
        <v>107709</v>
      </c>
      <c r="E17" s="661">
        <v>0</v>
      </c>
    </row>
    <row r="18" spans="1:5" ht="28.5">
      <c r="A18" s="717" t="s">
        <v>1179</v>
      </c>
      <c r="B18" s="552" t="s">
        <v>1180</v>
      </c>
      <c r="C18" s="660">
        <v>30503.599999999999</v>
      </c>
      <c r="D18" s="660">
        <v>30503.599999999999</v>
      </c>
      <c r="E18" s="661">
        <v>0</v>
      </c>
    </row>
    <row r="19" spans="1:5" ht="28.5">
      <c r="A19" s="717" t="s">
        <v>1179</v>
      </c>
      <c r="B19" s="552" t="s">
        <v>1367</v>
      </c>
      <c r="C19" s="660">
        <v>6602</v>
      </c>
      <c r="D19" s="660">
        <v>6602</v>
      </c>
      <c r="E19" s="661">
        <v>0</v>
      </c>
    </row>
    <row r="20" spans="1:5" ht="28.5">
      <c r="A20" s="717" t="s">
        <v>1179</v>
      </c>
      <c r="B20" s="552" t="s">
        <v>1367</v>
      </c>
      <c r="C20" s="660">
        <v>110839</v>
      </c>
      <c r="D20" s="660">
        <v>110839</v>
      </c>
      <c r="E20" s="661">
        <v>0</v>
      </c>
    </row>
    <row r="21" spans="1:5" ht="25.5">
      <c r="A21" s="717" t="s">
        <v>1179</v>
      </c>
      <c r="B21" s="552" t="s">
        <v>1368</v>
      </c>
      <c r="C21" s="660">
        <v>9766.49</v>
      </c>
      <c r="D21" s="660">
        <v>9766.49</v>
      </c>
      <c r="E21" s="661">
        <v>0</v>
      </c>
    </row>
    <row r="22" spans="1:5" ht="25.5">
      <c r="A22" s="717" t="s">
        <v>1179</v>
      </c>
      <c r="B22" s="552" t="s">
        <v>1369</v>
      </c>
      <c r="C22" s="660">
        <v>9873.51</v>
      </c>
      <c r="D22" s="660">
        <v>9873.51</v>
      </c>
      <c r="E22" s="661">
        <v>0</v>
      </c>
    </row>
    <row r="23" spans="1:5" ht="25.5">
      <c r="A23" s="717" t="s">
        <v>1179</v>
      </c>
      <c r="B23" s="552" t="s">
        <v>1370</v>
      </c>
      <c r="C23" s="660">
        <v>9747.6299999999992</v>
      </c>
      <c r="D23" s="660">
        <v>9747.6299999999992</v>
      </c>
      <c r="E23" s="661">
        <v>0</v>
      </c>
    </row>
    <row r="24" spans="1:5" ht="28.5">
      <c r="A24" s="717" t="s">
        <v>1179</v>
      </c>
      <c r="B24" s="552" t="s">
        <v>1371</v>
      </c>
      <c r="C24" s="660">
        <v>106240</v>
      </c>
      <c r="D24" s="660">
        <v>106240</v>
      </c>
      <c r="E24" s="661">
        <v>0</v>
      </c>
    </row>
    <row r="25" spans="1:5" ht="28.5">
      <c r="A25" s="717" t="s">
        <v>1179</v>
      </c>
      <c r="B25" s="552" t="s">
        <v>1372</v>
      </c>
      <c r="C25" s="660">
        <v>4995.53</v>
      </c>
      <c r="D25" s="660">
        <v>4995.53</v>
      </c>
      <c r="E25" s="661">
        <v>0</v>
      </c>
    </row>
    <row r="26" spans="1:5" ht="28.5">
      <c r="A26" s="717" t="s">
        <v>1179</v>
      </c>
      <c r="B26" s="552" t="s">
        <v>1180</v>
      </c>
      <c r="C26" s="716">
        <v>37201.4</v>
      </c>
      <c r="D26" s="716">
        <v>37201.4</v>
      </c>
      <c r="E26" s="661">
        <v>0</v>
      </c>
    </row>
    <row r="27" spans="1:5" ht="28.5">
      <c r="A27" s="717" t="s">
        <v>1179</v>
      </c>
      <c r="B27" s="552" t="s">
        <v>1373</v>
      </c>
      <c r="C27" s="716">
        <v>100800</v>
      </c>
      <c r="D27" s="716">
        <v>100800</v>
      </c>
      <c r="E27" s="661">
        <v>0</v>
      </c>
    </row>
    <row r="28" spans="1:5" ht="28.5">
      <c r="A28" s="717" t="s">
        <v>1179</v>
      </c>
      <c r="B28" s="552" t="s">
        <v>1374</v>
      </c>
      <c r="C28" s="716">
        <v>94260</v>
      </c>
      <c r="D28" s="716">
        <v>94260</v>
      </c>
      <c r="E28" s="661">
        <v>0</v>
      </c>
    </row>
    <row r="29" spans="1:5" ht="28.5">
      <c r="A29" s="717" t="s">
        <v>1179</v>
      </c>
      <c r="B29" s="552" t="s">
        <v>1180</v>
      </c>
      <c r="C29" s="716">
        <v>35530.400000000001</v>
      </c>
      <c r="D29" s="716">
        <v>35530.400000000001</v>
      </c>
      <c r="E29" s="661">
        <v>0</v>
      </c>
    </row>
    <row r="30" spans="1:5" ht="25.5">
      <c r="A30" s="717" t="s">
        <v>1179</v>
      </c>
      <c r="B30" s="552" t="s">
        <v>1375</v>
      </c>
      <c r="C30" s="716">
        <v>9810.75</v>
      </c>
      <c r="D30" s="716">
        <v>9810.75</v>
      </c>
      <c r="E30" s="661">
        <v>0</v>
      </c>
    </row>
    <row r="31" spans="1:5" ht="28.5">
      <c r="A31" s="717" t="s">
        <v>1179</v>
      </c>
      <c r="B31" s="552" t="s">
        <v>1376</v>
      </c>
      <c r="C31" s="716">
        <v>102700</v>
      </c>
      <c r="D31" s="716">
        <v>102700</v>
      </c>
      <c r="E31" s="661">
        <v>0</v>
      </c>
    </row>
    <row r="32" spans="1:5" ht="15.75" thickBot="1">
      <c r="A32" s="662" t="s">
        <v>1178</v>
      </c>
      <c r="B32" s="663"/>
      <c r="C32" s="664">
        <f>SUM(C7:C31)</f>
        <v>1228374.1200000001</v>
      </c>
      <c r="D32" s="664">
        <f>SUM(D7:D31)</f>
        <v>1228374.1200000001</v>
      </c>
      <c r="E32" s="665">
        <f>SUM(E7:E31)</f>
        <v>0</v>
      </c>
    </row>
    <row r="33" spans="1:9" ht="15.75" thickTop="1">
      <c r="A33" s="666"/>
      <c r="B33" s="667"/>
      <c r="C33" s="668"/>
      <c r="D33" s="668"/>
      <c r="E33" s="669"/>
    </row>
    <row r="34" spans="1:9">
      <c r="A34" s="54" t="s">
        <v>994</v>
      </c>
    </row>
    <row r="35" spans="1:9" ht="23.25" customHeight="1">
      <c r="A35" s="851" t="s">
        <v>77</v>
      </c>
      <c r="B35" s="851"/>
      <c r="C35" s="243"/>
      <c r="D35" s="243"/>
      <c r="E35" s="243"/>
      <c r="F35" s="243"/>
      <c r="G35" s="243"/>
      <c r="H35" s="243"/>
      <c r="I35" s="243"/>
    </row>
    <row r="36" spans="1:9" ht="23.25" customHeight="1">
      <c r="A36" s="704"/>
      <c r="B36" s="704"/>
      <c r="C36" s="243"/>
      <c r="D36" s="243"/>
      <c r="E36" s="243"/>
      <c r="F36" s="243"/>
      <c r="G36" s="243"/>
      <c r="H36" s="243"/>
      <c r="I36" s="243"/>
    </row>
    <row r="37" spans="1:9">
      <c r="A37" s="1046" t="s">
        <v>1286</v>
      </c>
      <c r="B37" s="1046"/>
      <c r="C37" s="311" t="s">
        <v>1181</v>
      </c>
      <c r="D37" s="311"/>
    </row>
    <row r="38" spans="1:9">
      <c r="A38" s="1046" t="s">
        <v>1287</v>
      </c>
      <c r="B38" s="1046"/>
      <c r="C38" s="1046" t="s">
        <v>892</v>
      </c>
      <c r="D38" s="1046"/>
      <c r="E38" s="1046"/>
    </row>
    <row r="39" spans="1:9">
      <c r="A39" s="706"/>
      <c r="B39" s="706"/>
      <c r="C39" s="706"/>
      <c r="D39" s="706"/>
      <c r="E39" s="706"/>
    </row>
    <row r="40" spans="1:9">
      <c r="A40" s="706"/>
      <c r="B40" s="706"/>
      <c r="C40" s="706"/>
      <c r="D40" s="706"/>
      <c r="E40" s="706"/>
    </row>
    <row r="41" spans="1:9">
      <c r="A41" s="224"/>
      <c r="B41" s="224"/>
      <c r="C41" s="224"/>
    </row>
    <row r="42" spans="1:9">
      <c r="A42" s="1046" t="s">
        <v>1288</v>
      </c>
      <c r="B42" s="1046"/>
      <c r="C42" s="311" t="s">
        <v>1181</v>
      </c>
      <c r="D42" s="311"/>
    </row>
    <row r="43" spans="1:9">
      <c r="A43" s="1046" t="s">
        <v>1335</v>
      </c>
      <c r="B43" s="1046"/>
      <c r="C43" s="1046" t="s">
        <v>893</v>
      </c>
      <c r="D43" s="1046"/>
      <c r="E43" s="1046"/>
    </row>
    <row r="44" spans="1:9">
      <c r="A44" s="706"/>
      <c r="B44" s="706"/>
      <c r="C44" s="706"/>
      <c r="D44" s="706"/>
      <c r="E44" s="706"/>
    </row>
    <row r="45" spans="1:9">
      <c r="A45" s="706"/>
      <c r="B45" s="706"/>
      <c r="C45" s="706"/>
      <c r="D45" s="706"/>
      <c r="E45" s="706"/>
    </row>
    <row r="47" spans="1:9">
      <c r="B47" s="1046" t="s">
        <v>898</v>
      </c>
      <c r="C47" s="1046"/>
    </row>
    <row r="48" spans="1:9">
      <c r="B48" s="1046" t="s">
        <v>894</v>
      </c>
      <c r="C48" s="1046"/>
    </row>
  </sheetData>
  <mergeCells count="16">
    <mergeCell ref="A1:E1"/>
    <mergeCell ref="A2:E2"/>
    <mergeCell ref="A3:E3"/>
    <mergeCell ref="A5:A6"/>
    <mergeCell ref="B5:B6"/>
    <mergeCell ref="C5:D5"/>
    <mergeCell ref="E5:E6"/>
    <mergeCell ref="A35:B35"/>
    <mergeCell ref="B47:C47"/>
    <mergeCell ref="B48:C48"/>
    <mergeCell ref="A37:B37"/>
    <mergeCell ref="A38:B38"/>
    <mergeCell ref="C38:E38"/>
    <mergeCell ref="A42:B42"/>
    <mergeCell ref="A43:B43"/>
    <mergeCell ref="C43:E43"/>
  </mergeCells>
  <pageMargins left="0.70866141732283472" right="0.70866141732283472" top="0.15748031496062992" bottom="0.35433070866141736" header="0.31496062992125984" footer="0.31496062992125984"/>
  <pageSetup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K50"/>
  <sheetViews>
    <sheetView workbookViewId="0">
      <selection activeCell="A38" sqref="A38:J59"/>
    </sheetView>
  </sheetViews>
  <sheetFormatPr baseColWidth="10" defaultRowHeight="12"/>
  <cols>
    <col min="1" max="1" width="3.7109375" style="206" customWidth="1"/>
    <col min="2" max="2" width="11.7109375" style="218" customWidth="1"/>
    <col min="3" max="3" width="57.42578125" style="218" customWidth="1"/>
    <col min="4" max="6" width="18.7109375" style="219" customWidth="1"/>
    <col min="7" max="7" width="15.85546875" style="219" customWidth="1"/>
    <col min="8" max="8" width="16.140625" style="219" customWidth="1"/>
    <col min="9" max="9" width="3.28515625" style="206" customWidth="1"/>
    <col min="10" max="16384" width="11.42578125" style="89"/>
  </cols>
  <sheetData>
    <row r="1" spans="1:9" s="104" customFormat="1" ht="17.25" customHeight="1">
      <c r="A1" s="533"/>
      <c r="B1" s="534"/>
      <c r="C1" s="783" t="s">
        <v>427</v>
      </c>
      <c r="D1" s="783"/>
      <c r="E1" s="783"/>
      <c r="F1" s="783"/>
      <c r="G1" s="783"/>
      <c r="H1" s="783"/>
      <c r="I1" s="784"/>
    </row>
    <row r="2" spans="1:9" ht="14.1" customHeight="1">
      <c r="A2" s="535"/>
      <c r="B2" s="490"/>
      <c r="C2" s="773" t="s">
        <v>1000</v>
      </c>
      <c r="D2" s="773"/>
      <c r="E2" s="773"/>
      <c r="F2" s="773"/>
      <c r="G2" s="773"/>
      <c r="H2" s="773"/>
      <c r="I2" s="789"/>
    </row>
    <row r="3" spans="1:9" ht="14.1" customHeight="1">
      <c r="A3" s="536"/>
      <c r="B3" s="537"/>
      <c r="C3" s="785" t="s">
        <v>1272</v>
      </c>
      <c r="D3" s="785"/>
      <c r="E3" s="785"/>
      <c r="F3" s="785"/>
      <c r="G3" s="785"/>
      <c r="H3" s="785"/>
      <c r="I3" s="538"/>
    </row>
    <row r="4" spans="1:9" s="104" customFormat="1" ht="3" customHeight="1">
      <c r="A4" s="108"/>
      <c r="B4" s="108"/>
      <c r="C4" s="108"/>
      <c r="D4" s="108"/>
      <c r="E4" s="108"/>
      <c r="F4" s="108"/>
      <c r="G4" s="108"/>
      <c r="H4" s="108"/>
      <c r="I4" s="108"/>
    </row>
    <row r="5" spans="1:9" s="104" customFormat="1" ht="48">
      <c r="A5" s="207"/>
      <c r="B5" s="770" t="s">
        <v>75</v>
      </c>
      <c r="C5" s="770"/>
      <c r="D5" s="208" t="s">
        <v>48</v>
      </c>
      <c r="E5" s="208" t="s">
        <v>127</v>
      </c>
      <c r="F5" s="208" t="s">
        <v>128</v>
      </c>
      <c r="G5" s="208" t="s">
        <v>129</v>
      </c>
      <c r="H5" s="208" t="s">
        <v>130</v>
      </c>
      <c r="I5" s="209"/>
    </row>
    <row r="6" spans="1:9" s="104" customFormat="1" ht="3" customHeight="1">
      <c r="A6" s="210"/>
      <c r="B6" s="108"/>
      <c r="C6" s="108"/>
      <c r="D6" s="108"/>
      <c r="E6" s="108"/>
      <c r="F6" s="108"/>
      <c r="G6" s="108"/>
      <c r="H6" s="108"/>
      <c r="I6" s="211"/>
    </row>
    <row r="7" spans="1:9" s="104" customFormat="1" ht="3" customHeight="1">
      <c r="A7" s="114"/>
      <c r="B7" s="212"/>
      <c r="C7" s="118"/>
      <c r="D7" s="117"/>
      <c r="E7" s="115"/>
      <c r="F7" s="116"/>
      <c r="G7" s="105"/>
      <c r="H7" s="212"/>
      <c r="I7" s="213"/>
    </row>
    <row r="8" spans="1:9">
      <c r="A8" s="125"/>
      <c r="B8" s="786" t="s">
        <v>1011</v>
      </c>
      <c r="C8" s="787"/>
      <c r="D8" s="610">
        <v>0</v>
      </c>
      <c r="E8" s="610">
        <v>-37566028.229999997</v>
      </c>
      <c r="F8" s="610">
        <v>-25000</v>
      </c>
      <c r="G8" s="610">
        <v>0</v>
      </c>
      <c r="H8" s="611">
        <f>SUM(D8:G8)</f>
        <v>-37591028.229999997</v>
      </c>
      <c r="I8" s="213"/>
    </row>
    <row r="9" spans="1:9" ht="9.9499999999999993" customHeight="1">
      <c r="A9" s="125"/>
      <c r="B9" s="214"/>
      <c r="C9" s="117"/>
      <c r="D9" s="299"/>
      <c r="E9" s="299"/>
      <c r="F9" s="299"/>
      <c r="G9" s="299"/>
      <c r="H9" s="299"/>
      <c r="I9" s="213"/>
    </row>
    <row r="10" spans="1:9">
      <c r="A10" s="125"/>
      <c r="B10" s="788" t="s">
        <v>1012</v>
      </c>
      <c r="C10" s="788"/>
      <c r="D10" s="300">
        <f>SUM(D11:D13)</f>
        <v>9294807.6799999997</v>
      </c>
      <c r="E10" s="300">
        <f>SUM(E11:E13)</f>
        <v>0</v>
      </c>
      <c r="F10" s="300">
        <f>SUM(F11:F13)</f>
        <v>0</v>
      </c>
      <c r="G10" s="300">
        <f>SUM(G11:G13)</f>
        <v>0</v>
      </c>
      <c r="H10" s="300">
        <f>SUM(D10:G10)</f>
        <v>9294807.6799999997</v>
      </c>
      <c r="I10" s="213"/>
    </row>
    <row r="11" spans="1:9">
      <c r="A11" s="114"/>
      <c r="B11" s="771" t="s">
        <v>131</v>
      </c>
      <c r="C11" s="771"/>
      <c r="D11" s="301">
        <v>9294807.6799999997</v>
      </c>
      <c r="E11" s="301">
        <v>0</v>
      </c>
      <c r="F11" s="301">
        <v>0</v>
      </c>
      <c r="G11" s="301">
        <v>0</v>
      </c>
      <c r="H11" s="299">
        <f t="shared" ref="H11:H19" si="0">SUM(D11:G11)</f>
        <v>9294807.6799999997</v>
      </c>
      <c r="I11" s="213"/>
    </row>
    <row r="12" spans="1:9">
      <c r="A12" s="114"/>
      <c r="B12" s="771" t="s">
        <v>50</v>
      </c>
      <c r="C12" s="771"/>
      <c r="D12" s="301">
        <v>0</v>
      </c>
      <c r="E12" s="301">
        <v>0</v>
      </c>
      <c r="F12" s="301">
        <v>0</v>
      </c>
      <c r="G12" s="301">
        <v>0</v>
      </c>
      <c r="H12" s="299">
        <f t="shared" si="0"/>
        <v>0</v>
      </c>
      <c r="I12" s="213"/>
    </row>
    <row r="13" spans="1:9">
      <c r="A13" s="114"/>
      <c r="B13" s="771" t="s">
        <v>132</v>
      </c>
      <c r="C13" s="771"/>
      <c r="D13" s="301">
        <v>0</v>
      </c>
      <c r="E13" s="301">
        <v>0</v>
      </c>
      <c r="F13" s="301">
        <v>0</v>
      </c>
      <c r="G13" s="301">
        <v>0</v>
      </c>
      <c r="H13" s="299">
        <f t="shared" si="0"/>
        <v>0</v>
      </c>
      <c r="I13" s="213"/>
    </row>
    <row r="14" spans="1:9" ht="9.9499999999999993" customHeight="1">
      <c r="A14" s="125"/>
      <c r="B14" s="214"/>
      <c r="C14" s="117"/>
      <c r="D14" s="299"/>
      <c r="E14" s="299"/>
      <c r="F14" s="299"/>
      <c r="G14" s="299"/>
      <c r="H14" s="299"/>
      <c r="I14" s="213"/>
    </row>
    <row r="15" spans="1:9">
      <c r="A15" s="125"/>
      <c r="B15" s="788" t="s">
        <v>997</v>
      </c>
      <c r="C15" s="788"/>
      <c r="D15" s="300">
        <f>SUM(D16:D19)</f>
        <v>0</v>
      </c>
      <c r="E15" s="300">
        <f>SUM(E16:E19)</f>
        <v>51910930.799999997</v>
      </c>
      <c r="F15" s="300">
        <f>SUM(F16:F19)</f>
        <v>3153867.54</v>
      </c>
      <c r="G15" s="300">
        <f>SUM(G16:G19)</f>
        <v>0</v>
      </c>
      <c r="H15" s="300">
        <f t="shared" si="0"/>
        <v>55064798.339999996</v>
      </c>
      <c r="I15" s="213"/>
    </row>
    <row r="16" spans="1:9">
      <c r="A16" s="114"/>
      <c r="B16" s="771" t="s">
        <v>133</v>
      </c>
      <c r="C16" s="771"/>
      <c r="D16" s="301">
        <v>0</v>
      </c>
      <c r="E16" s="301">
        <v>0</v>
      </c>
      <c r="F16" s="302">
        <v>3153867.54</v>
      </c>
      <c r="G16" s="301">
        <v>0</v>
      </c>
      <c r="H16" s="299">
        <f t="shared" si="0"/>
        <v>3153867.54</v>
      </c>
      <c r="I16" s="213"/>
    </row>
    <row r="17" spans="1:11">
      <c r="A17" s="114"/>
      <c r="B17" s="771" t="s">
        <v>54</v>
      </c>
      <c r="C17" s="771"/>
      <c r="D17" s="301">
        <v>0</v>
      </c>
      <c r="E17" s="301">
        <v>51910930.799999997</v>
      </c>
      <c r="F17" s="301">
        <v>0</v>
      </c>
      <c r="G17" s="301">
        <v>0</v>
      </c>
      <c r="H17" s="299">
        <f t="shared" si="0"/>
        <v>51910930.799999997</v>
      </c>
      <c r="I17" s="213"/>
    </row>
    <row r="18" spans="1:11">
      <c r="A18" s="114"/>
      <c r="B18" s="771" t="s">
        <v>134</v>
      </c>
      <c r="C18" s="771"/>
      <c r="D18" s="301">
        <v>0</v>
      </c>
      <c r="E18" s="301">
        <v>0</v>
      </c>
      <c r="F18" s="301">
        <v>0</v>
      </c>
      <c r="G18" s="301">
        <v>0</v>
      </c>
      <c r="H18" s="299">
        <f t="shared" si="0"/>
        <v>0</v>
      </c>
      <c r="I18" s="213"/>
    </row>
    <row r="19" spans="1:11">
      <c r="A19" s="114"/>
      <c r="B19" s="771" t="s">
        <v>56</v>
      </c>
      <c r="C19" s="771"/>
      <c r="D19" s="301">
        <v>0</v>
      </c>
      <c r="E19" s="301">
        <v>0</v>
      </c>
      <c r="F19" s="301">
        <v>0</v>
      </c>
      <c r="G19" s="301">
        <v>0</v>
      </c>
      <c r="H19" s="299">
        <f t="shared" si="0"/>
        <v>0</v>
      </c>
      <c r="I19" s="213"/>
    </row>
    <row r="20" spans="1:11" ht="9.9499999999999993" customHeight="1">
      <c r="A20" s="125"/>
      <c r="B20" s="214"/>
      <c r="C20" s="117"/>
      <c r="D20" s="299"/>
      <c r="E20" s="299"/>
      <c r="F20" s="299"/>
      <c r="G20" s="299"/>
      <c r="H20" s="299"/>
      <c r="I20" s="213"/>
    </row>
    <row r="21" spans="1:11" ht="18.75" thickBot="1">
      <c r="A21" s="125"/>
      <c r="B21" s="791" t="s">
        <v>422</v>
      </c>
      <c r="C21" s="791"/>
      <c r="D21" s="303">
        <f>D8+D10+D15</f>
        <v>9294807.6799999997</v>
      </c>
      <c r="E21" s="303">
        <f>E8+E10+E15</f>
        <v>14344902.57</v>
      </c>
      <c r="F21" s="303">
        <f>F8+F10+F15</f>
        <v>3128867.54</v>
      </c>
      <c r="G21" s="303">
        <f>G8+G10+G15</f>
        <v>0</v>
      </c>
      <c r="H21" s="303">
        <f>SUM(D21:G21)</f>
        <v>26768577.789999999</v>
      </c>
      <c r="I21" s="213"/>
      <c r="K21" s="215"/>
    </row>
    <row r="22" spans="1:11">
      <c r="A22" s="114"/>
      <c r="B22" s="117"/>
      <c r="C22" s="116"/>
      <c r="D22" s="299"/>
      <c r="E22" s="299"/>
      <c r="F22" s="299"/>
      <c r="G22" s="299"/>
      <c r="H22" s="299"/>
      <c r="I22" s="213"/>
    </row>
    <row r="23" spans="1:11">
      <c r="A23" s="125"/>
      <c r="B23" s="788" t="s">
        <v>1123</v>
      </c>
      <c r="C23" s="788"/>
      <c r="D23" s="300">
        <f>SUM(D24:D26)</f>
        <v>0</v>
      </c>
      <c r="E23" s="300">
        <f>SUM(E24:E26)</f>
        <v>0</v>
      </c>
      <c r="F23" s="300">
        <f>SUM(F24:F26)</f>
        <v>0</v>
      </c>
      <c r="G23" s="300">
        <f>SUM(G24:G26)</f>
        <v>0</v>
      </c>
      <c r="H23" s="300">
        <f>SUM(D23:G23)</f>
        <v>0</v>
      </c>
      <c r="I23" s="213"/>
    </row>
    <row r="24" spans="1:11">
      <c r="A24" s="114"/>
      <c r="B24" s="771" t="s">
        <v>49</v>
      </c>
      <c r="C24" s="771"/>
      <c r="D24" s="301">
        <v>0</v>
      </c>
      <c r="E24" s="301">
        <v>0</v>
      </c>
      <c r="F24" s="301"/>
      <c r="G24" s="301">
        <v>0</v>
      </c>
      <c r="H24" s="299">
        <f>SUM(D24:G24)</f>
        <v>0</v>
      </c>
      <c r="I24" s="213"/>
    </row>
    <row r="25" spans="1:11">
      <c r="A25" s="114"/>
      <c r="B25" s="771" t="s">
        <v>50</v>
      </c>
      <c r="C25" s="771"/>
      <c r="D25" s="301">
        <v>0</v>
      </c>
      <c r="E25" s="301">
        <v>0</v>
      </c>
      <c r="F25" s="301">
        <v>0</v>
      </c>
      <c r="G25" s="301">
        <v>0</v>
      </c>
      <c r="H25" s="299">
        <f>SUM(D25:G25)</f>
        <v>0</v>
      </c>
      <c r="I25" s="213"/>
    </row>
    <row r="26" spans="1:11">
      <c r="A26" s="114"/>
      <c r="B26" s="771" t="s">
        <v>132</v>
      </c>
      <c r="C26" s="771"/>
      <c r="D26" s="301">
        <v>0</v>
      </c>
      <c r="E26" s="301">
        <v>0</v>
      </c>
      <c r="F26" s="301">
        <v>0</v>
      </c>
      <c r="G26" s="301">
        <v>0</v>
      </c>
      <c r="H26" s="299">
        <f>SUM(D26:G26)</f>
        <v>0</v>
      </c>
      <c r="I26" s="213"/>
    </row>
    <row r="27" spans="1:11" ht="9.9499999999999993" customHeight="1">
      <c r="A27" s="125"/>
      <c r="B27" s="214"/>
      <c r="C27" s="117"/>
      <c r="D27" s="299"/>
      <c r="E27" s="299"/>
      <c r="F27" s="299"/>
      <c r="G27" s="299"/>
      <c r="H27" s="299"/>
      <c r="I27" s="213"/>
    </row>
    <row r="28" spans="1:11" ht="24.75" customHeight="1">
      <c r="A28" s="125" t="s">
        <v>126</v>
      </c>
      <c r="B28" s="788" t="s">
        <v>1013</v>
      </c>
      <c r="C28" s="788"/>
      <c r="D28" s="300">
        <f>SUM(D29:D32)</f>
        <v>0</v>
      </c>
      <c r="E28" s="300">
        <f>SUM(E29:E32)</f>
        <v>0</v>
      </c>
      <c r="F28" s="300">
        <f>SUM(F29:F32)</f>
        <v>2612245.65</v>
      </c>
      <c r="G28" s="300">
        <f>SUM(G29:G32)</f>
        <v>0</v>
      </c>
      <c r="H28" s="300">
        <f>SUM(D28:G28)</f>
        <v>2612245.65</v>
      </c>
      <c r="I28" s="213"/>
    </row>
    <row r="29" spans="1:11">
      <c r="A29" s="114"/>
      <c r="B29" s="771" t="s">
        <v>133</v>
      </c>
      <c r="C29" s="771"/>
      <c r="D29" s="301">
        <v>0</v>
      </c>
      <c r="E29" s="301">
        <v>0</v>
      </c>
      <c r="F29" s="301">
        <v>2612245.65</v>
      </c>
      <c r="G29" s="301">
        <v>0</v>
      </c>
      <c r="H29" s="299">
        <f>SUM(D29:G29)</f>
        <v>2612245.65</v>
      </c>
      <c r="I29" s="213"/>
    </row>
    <row r="30" spans="1:11">
      <c r="A30" s="114"/>
      <c r="B30" s="771" t="s">
        <v>54</v>
      </c>
      <c r="C30" s="771"/>
      <c r="D30" s="301">
        <v>0</v>
      </c>
      <c r="E30" s="301">
        <v>0</v>
      </c>
      <c r="F30" s="301">
        <v>0</v>
      </c>
      <c r="G30" s="301">
        <v>0</v>
      </c>
      <c r="H30" s="299">
        <f>SUM(D30:G30)</f>
        <v>0</v>
      </c>
      <c r="I30" s="213"/>
    </row>
    <row r="31" spans="1:11">
      <c r="A31" s="114"/>
      <c r="B31" s="771" t="s">
        <v>134</v>
      </c>
      <c r="C31" s="771"/>
      <c r="D31" s="301">
        <v>0</v>
      </c>
      <c r="E31" s="301"/>
      <c r="F31" s="301">
        <v>0</v>
      </c>
      <c r="G31" s="301">
        <v>0</v>
      </c>
      <c r="H31" s="299">
        <f>SUM(D31:G31)</f>
        <v>0</v>
      </c>
      <c r="I31" s="213"/>
    </row>
    <row r="32" spans="1:11">
      <c r="A32" s="114"/>
      <c r="B32" s="771" t="s">
        <v>56</v>
      </c>
      <c r="C32" s="771"/>
      <c r="D32" s="301">
        <v>0</v>
      </c>
      <c r="E32" s="301">
        <v>0</v>
      </c>
      <c r="F32" s="301">
        <v>0</v>
      </c>
      <c r="G32" s="301">
        <v>0</v>
      </c>
      <c r="H32" s="299">
        <f>SUM(D32:G32)</f>
        <v>0</v>
      </c>
      <c r="I32" s="213"/>
    </row>
    <row r="33" spans="1:11" ht="9.9499999999999993" customHeight="1">
      <c r="A33" s="125"/>
      <c r="B33" s="214"/>
      <c r="C33" s="117"/>
      <c r="D33" s="299"/>
      <c r="E33" s="299"/>
      <c r="F33" s="299"/>
      <c r="G33" s="299"/>
      <c r="H33" s="299"/>
      <c r="I33" s="213"/>
    </row>
    <row r="34" spans="1:11" ht="18">
      <c r="A34" s="216"/>
      <c r="B34" s="790" t="s">
        <v>1124</v>
      </c>
      <c r="C34" s="790"/>
      <c r="D34" s="304">
        <f>D21+D23+D28</f>
        <v>9294807.6799999997</v>
      </c>
      <c r="E34" s="304">
        <f>E21+E23+E28</f>
        <v>14344902.57</v>
      </c>
      <c r="F34" s="304">
        <f>+F21+F28+F23</f>
        <v>5741113.1899999995</v>
      </c>
      <c r="G34" s="304">
        <f>G21+G23+G28</f>
        <v>0</v>
      </c>
      <c r="H34" s="304">
        <f>SUM(D34:G34)</f>
        <v>29380823.439999998</v>
      </c>
      <c r="I34" s="217"/>
      <c r="K34" s="215"/>
    </row>
    <row r="35" spans="1:11" ht="16.5" customHeight="1">
      <c r="A35" s="553"/>
      <c r="B35" s="553" t="s">
        <v>995</v>
      </c>
      <c r="C35" s="553"/>
      <c r="D35" s="553"/>
      <c r="E35" s="553"/>
      <c r="F35" s="553"/>
      <c r="G35" s="553"/>
      <c r="H35" s="553"/>
      <c r="I35" s="554"/>
    </row>
    <row r="36" spans="1:11" s="104" customFormat="1" ht="15" customHeight="1">
      <c r="B36" s="765" t="s">
        <v>77</v>
      </c>
      <c r="C36" s="765"/>
      <c r="D36" s="765"/>
      <c r="E36" s="765"/>
      <c r="F36" s="765"/>
      <c r="G36" s="765"/>
      <c r="H36" s="765"/>
      <c r="I36" s="765"/>
      <c r="J36" s="116"/>
    </row>
    <row r="37" spans="1:11" ht="9.75" customHeight="1">
      <c r="A37" s="104"/>
      <c r="B37" s="116"/>
      <c r="C37" s="130"/>
      <c r="D37" s="131"/>
      <c r="E37" s="131"/>
      <c r="F37" s="104"/>
      <c r="G37" s="132"/>
      <c r="H37" s="130"/>
      <c r="I37" s="131"/>
      <c r="J37" s="131"/>
    </row>
    <row r="38" spans="1:11" ht="38.25" customHeight="1">
      <c r="A38" s="104"/>
      <c r="B38" s="116"/>
      <c r="C38" s="241"/>
      <c r="D38" s="241"/>
      <c r="E38" s="131"/>
      <c r="F38" s="133"/>
      <c r="G38" s="779"/>
      <c r="H38" s="779"/>
      <c r="I38" s="131"/>
      <c r="J38" s="131"/>
    </row>
    <row r="39" spans="1:11" customFormat="1" ht="15">
      <c r="A39" s="77"/>
      <c r="B39" s="100"/>
      <c r="C39" s="100"/>
      <c r="D39" s="203"/>
      <c r="E39" s="203"/>
      <c r="F39" s="100"/>
      <c r="G39" s="100"/>
      <c r="H39" s="17"/>
    </row>
    <row r="40" spans="1:11" ht="14.1" customHeight="1">
      <c r="A40" s="104"/>
      <c r="B40" s="138"/>
      <c r="C40" s="775"/>
      <c r="D40" s="775"/>
      <c r="E40" s="139"/>
      <c r="F40" s="139"/>
      <c r="G40" s="775"/>
      <c r="H40" s="775"/>
      <c r="I40" s="117"/>
      <c r="J40" s="131"/>
    </row>
    <row r="42" spans="1:11">
      <c r="F42" s="782"/>
      <c r="G42" s="782"/>
      <c r="H42" s="782"/>
    </row>
    <row r="43" spans="1:11">
      <c r="C43" s="104"/>
      <c r="F43" s="782"/>
      <c r="G43" s="782"/>
      <c r="H43" s="782"/>
    </row>
    <row r="44" spans="1:11" customFormat="1" ht="15">
      <c r="A44" s="88"/>
      <c r="B44" s="17"/>
      <c r="C44" s="17"/>
      <c r="D44" s="17"/>
      <c r="E44" s="17"/>
      <c r="F44" s="17"/>
      <c r="G44" s="17"/>
    </row>
    <row r="49" spans="1:7">
      <c r="C49" s="104"/>
    </row>
    <row r="50" spans="1:7" customFormat="1" ht="15">
      <c r="A50" s="88"/>
      <c r="B50" s="17"/>
      <c r="C50" s="17"/>
      <c r="D50" s="17"/>
      <c r="E50" s="17"/>
      <c r="F50" s="17"/>
      <c r="G50" s="17"/>
    </row>
  </sheetData>
  <sheetProtection formatCells="0" selectLockedCells="1"/>
  <mergeCells count="30">
    <mergeCell ref="B18:C18"/>
    <mergeCell ref="B19:C19"/>
    <mergeCell ref="B21:C21"/>
    <mergeCell ref="B23:C23"/>
    <mergeCell ref="B25:C25"/>
    <mergeCell ref="B24:C24"/>
    <mergeCell ref="B34:C34"/>
    <mergeCell ref="B36:I36"/>
    <mergeCell ref="G38:H38"/>
    <mergeCell ref="B26:C26"/>
    <mergeCell ref="B28:C28"/>
    <mergeCell ref="B29:C29"/>
    <mergeCell ref="B30:C30"/>
    <mergeCell ref="B31:C31"/>
    <mergeCell ref="F42:H43"/>
    <mergeCell ref="C1:I1"/>
    <mergeCell ref="C3:H3"/>
    <mergeCell ref="B17:C17"/>
    <mergeCell ref="B5:C5"/>
    <mergeCell ref="B8:C8"/>
    <mergeCell ref="B10:C10"/>
    <mergeCell ref="B11:C11"/>
    <mergeCell ref="B12:C12"/>
    <mergeCell ref="B13:C13"/>
    <mergeCell ref="B15:C15"/>
    <mergeCell ref="B16:C16"/>
    <mergeCell ref="B32:C32"/>
    <mergeCell ref="C2:I2"/>
    <mergeCell ref="C40:D40"/>
    <mergeCell ref="G40:H40"/>
  </mergeCells>
  <printOptions verticalCentered="1"/>
  <pageMargins left="0.27559055118110237" right="0.23622047244094491" top="0.19685039370078741" bottom="0.59055118110236227" header="0" footer="0"/>
  <pageSetup scale="8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P65"/>
  <sheetViews>
    <sheetView tabSelected="1" zoomScalePageLayoutView="80" workbookViewId="0">
      <selection activeCell="A55" sqref="A55:H69"/>
    </sheetView>
  </sheetViews>
  <sheetFormatPr baseColWidth="10" defaultRowHeight="12"/>
  <cols>
    <col min="1" max="1" width="6.140625" style="89" customWidth="1"/>
    <col min="2" max="2" width="24.7109375" style="89" customWidth="1"/>
    <col min="3" max="3" width="32.5703125" style="89" customWidth="1"/>
    <col min="4" max="4" width="15.42578125" style="89" customWidth="1"/>
    <col min="5" max="5" width="12.5703125" style="89" customWidth="1"/>
    <col min="6" max="6" width="7.5703125" style="89" customWidth="1"/>
    <col min="7" max="7" width="24.7109375" style="89" customWidth="1"/>
    <col min="8" max="8" width="32.42578125" style="144" customWidth="1"/>
    <col min="9" max="9" width="13.7109375" style="89" customWidth="1"/>
    <col min="10" max="10" width="13.42578125" style="89" customWidth="1"/>
    <col min="11" max="11" width="4.140625" style="89" customWidth="1"/>
    <col min="12" max="16384" width="11.42578125" style="89"/>
  </cols>
  <sheetData>
    <row r="1" spans="1:11" ht="18.75" customHeight="1">
      <c r="A1" s="478"/>
      <c r="B1" s="479"/>
      <c r="C1" s="759" t="s">
        <v>427</v>
      </c>
      <c r="D1" s="759"/>
      <c r="E1" s="759"/>
      <c r="F1" s="759"/>
      <c r="G1" s="759"/>
      <c r="H1" s="759"/>
      <c r="I1" s="759"/>
      <c r="J1" s="480"/>
      <c r="K1" s="483"/>
    </row>
    <row r="2" spans="1:11" ht="14.1" customHeight="1">
      <c r="A2" s="481"/>
      <c r="B2" s="477"/>
      <c r="C2" s="773" t="s">
        <v>65</v>
      </c>
      <c r="D2" s="773"/>
      <c r="E2" s="773"/>
      <c r="F2" s="773"/>
      <c r="G2" s="773"/>
      <c r="H2" s="773"/>
      <c r="I2" s="773"/>
      <c r="J2" s="476"/>
      <c r="K2" s="484"/>
    </row>
    <row r="3" spans="1:11" ht="14.1" customHeight="1" thickBot="1">
      <c r="A3" s="485"/>
      <c r="B3" s="482"/>
      <c r="C3" s="761" t="s">
        <v>1276</v>
      </c>
      <c r="D3" s="761"/>
      <c r="E3" s="761"/>
      <c r="F3" s="761"/>
      <c r="G3" s="761"/>
      <c r="H3" s="761"/>
      <c r="I3" s="761"/>
      <c r="J3" s="486"/>
      <c r="K3" s="487"/>
    </row>
    <row r="4" spans="1:11" s="104" customFormat="1" ht="3" customHeight="1">
      <c r="A4" s="143"/>
      <c r="B4" s="145"/>
      <c r="C4" s="145"/>
      <c r="D4" s="145"/>
      <c r="E4" s="145"/>
      <c r="F4" s="146"/>
      <c r="H4" s="140"/>
    </row>
    <row r="5" spans="1:11" s="104" customFormat="1" ht="20.100000000000001" customHeight="1">
      <c r="A5" s="150"/>
      <c r="B5" s="770" t="s">
        <v>75</v>
      </c>
      <c r="C5" s="770"/>
      <c r="D5" s="151" t="s">
        <v>66</v>
      </c>
      <c r="E5" s="151" t="s">
        <v>67</v>
      </c>
      <c r="F5" s="152"/>
      <c r="G5" s="770" t="s">
        <v>75</v>
      </c>
      <c r="H5" s="770"/>
      <c r="I5" s="151" t="s">
        <v>66</v>
      </c>
      <c r="J5" s="151" t="s">
        <v>67</v>
      </c>
      <c r="K5" s="153"/>
    </row>
    <row r="6" spans="1:11" ht="3" customHeight="1">
      <c r="A6" s="154"/>
      <c r="B6" s="155"/>
      <c r="C6" s="155"/>
      <c r="D6" s="156"/>
      <c r="E6" s="156"/>
      <c r="F6" s="141"/>
      <c r="G6" s="104"/>
      <c r="H6" s="140"/>
      <c r="I6" s="104"/>
      <c r="J6" s="104"/>
      <c r="K6" s="113"/>
    </row>
    <row r="7" spans="1:11" s="104" customFormat="1" ht="3" customHeight="1">
      <c r="A7" s="114"/>
      <c r="B7" s="157"/>
      <c r="C7" s="157"/>
      <c r="D7" s="158"/>
      <c r="E7" s="158"/>
      <c r="F7" s="105"/>
      <c r="H7" s="140"/>
      <c r="K7" s="113"/>
    </row>
    <row r="8" spans="1:11">
      <c r="A8" s="159"/>
      <c r="B8" s="763" t="s">
        <v>5</v>
      </c>
      <c r="C8" s="763"/>
      <c r="D8" s="444"/>
      <c r="E8" s="444">
        <f>E10+E20</f>
        <v>9678382.5099999998</v>
      </c>
      <c r="F8" s="105"/>
      <c r="G8" s="763" t="s">
        <v>6</v>
      </c>
      <c r="H8" s="763"/>
      <c r="I8" s="444"/>
      <c r="J8" s="444">
        <f>J10</f>
        <v>1183116.5899999999</v>
      </c>
      <c r="K8" s="113"/>
    </row>
    <row r="9" spans="1:11">
      <c r="A9" s="160"/>
      <c r="B9" s="118"/>
      <c r="C9" s="117"/>
      <c r="D9" s="161"/>
      <c r="E9" s="161"/>
      <c r="F9" s="105"/>
      <c r="G9" s="118"/>
      <c r="H9" s="118"/>
      <c r="I9" s="445"/>
      <c r="J9" s="445"/>
      <c r="K9" s="113"/>
    </row>
    <row r="10" spans="1:11">
      <c r="A10" s="160"/>
      <c r="B10" s="763" t="s">
        <v>7</v>
      </c>
      <c r="C10" s="763"/>
      <c r="D10" s="444">
        <f>SUM(D12:D18)</f>
        <v>0</v>
      </c>
      <c r="E10" s="444">
        <f>SUM(E12:E18)</f>
        <v>2750136.84</v>
      </c>
      <c r="F10" s="105"/>
      <c r="G10" s="763" t="s">
        <v>8</v>
      </c>
      <c r="H10" s="763"/>
      <c r="I10" s="444">
        <f>SUM(I12:I19)</f>
        <v>0</v>
      </c>
      <c r="J10" s="444">
        <f>SUM(J12:J19)-I12</f>
        <v>1183116.5899999999</v>
      </c>
      <c r="K10" s="113"/>
    </row>
    <row r="11" spans="1:11">
      <c r="A11" s="160"/>
      <c r="B11" s="118"/>
      <c r="C11" s="117"/>
      <c r="D11" s="445"/>
      <c r="E11" s="445"/>
      <c r="F11" s="105"/>
      <c r="G11" s="118"/>
      <c r="H11" s="118"/>
      <c r="I11" s="445"/>
      <c r="J11" s="445"/>
      <c r="K11" s="113"/>
    </row>
    <row r="12" spans="1:11">
      <c r="A12" s="159"/>
      <c r="B12" s="771" t="s">
        <v>9</v>
      </c>
      <c r="C12" s="771"/>
      <c r="D12" s="446"/>
      <c r="E12" s="446">
        <v>628295.17000000004</v>
      </c>
      <c r="F12" s="105"/>
      <c r="G12" s="771" t="s">
        <v>10</v>
      </c>
      <c r="H12" s="771"/>
      <c r="I12" s="446"/>
      <c r="J12" s="446">
        <f>538008.72+645107.87</f>
        <v>1183116.5899999999</v>
      </c>
      <c r="K12" s="113"/>
    </row>
    <row r="13" spans="1:11">
      <c r="A13" s="159"/>
      <c r="B13" s="771" t="s">
        <v>11</v>
      </c>
      <c r="C13" s="771"/>
      <c r="D13" s="446">
        <f>IF(ESF!D14&lt;ESF!E14,ESF!E14-ESF!D14,0)</f>
        <v>0</v>
      </c>
      <c r="E13" s="446">
        <v>2121841.67</v>
      </c>
      <c r="F13" s="105"/>
      <c r="G13" s="771" t="s">
        <v>12</v>
      </c>
      <c r="H13" s="771"/>
      <c r="I13" s="446">
        <f>IF(ESF!I14&gt;ESF!J14,ESF!I14-ESF!J14,0)</f>
        <v>0</v>
      </c>
      <c r="J13" s="446">
        <f>IF(I13&gt;0,0,ESF!J14-ESF!I14)</f>
        <v>0</v>
      </c>
      <c r="K13" s="113"/>
    </row>
    <row r="14" spans="1:11">
      <c r="A14" s="159"/>
      <c r="B14" s="771" t="s">
        <v>13</v>
      </c>
      <c r="C14" s="771"/>
      <c r="D14" s="446">
        <v>0</v>
      </c>
      <c r="E14" s="446">
        <v>0</v>
      </c>
      <c r="F14" s="105"/>
      <c r="G14" s="771" t="s">
        <v>14</v>
      </c>
      <c r="H14" s="771"/>
      <c r="I14" s="446">
        <f>IF(ESF!I15&gt;ESF!J15,ESF!I15-ESF!J15,0)</f>
        <v>0</v>
      </c>
      <c r="J14" s="446">
        <f>IF(I14&gt;0,0,ESF!J15-ESF!I15)</f>
        <v>0</v>
      </c>
      <c r="K14" s="113"/>
    </row>
    <row r="15" spans="1:11">
      <c r="A15" s="159"/>
      <c r="B15" s="771" t="s">
        <v>15</v>
      </c>
      <c r="C15" s="771"/>
      <c r="D15" s="446">
        <f>IF(ESF!D16&lt;ESF!E16,ESF!E16-ESF!D16,0)</f>
        <v>0</v>
      </c>
      <c r="E15" s="446">
        <f>IF(D15&gt;0,0,ESF!D16-ESF!E16)</f>
        <v>0</v>
      </c>
      <c r="F15" s="105"/>
      <c r="G15" s="771" t="s">
        <v>16</v>
      </c>
      <c r="H15" s="771"/>
      <c r="I15" s="446">
        <f>IF(ESF!I16&gt;ESF!J16,ESF!I16-ESF!J16,0)</f>
        <v>0</v>
      </c>
      <c r="J15" s="446">
        <f>IF(I15&gt;0,0,ESF!J16-ESF!I16)</f>
        <v>0</v>
      </c>
      <c r="K15" s="113"/>
    </row>
    <row r="16" spans="1:11">
      <c r="A16" s="159"/>
      <c r="B16" s="771" t="s">
        <v>17</v>
      </c>
      <c r="C16" s="771"/>
      <c r="D16" s="446">
        <f>IF(ESF!D17&lt;ESF!E17,ESF!E17-ESF!D17,0)</f>
        <v>0</v>
      </c>
      <c r="E16" s="446">
        <f>IF(D16&gt;0,0,ESF!D17-ESF!E17)</f>
        <v>0</v>
      </c>
      <c r="F16" s="105"/>
      <c r="G16" s="771" t="s">
        <v>18</v>
      </c>
      <c r="H16" s="771"/>
      <c r="I16" s="446">
        <f>IF(ESF!I17&gt;ESF!J17,ESF!I17-ESF!J17,0)</f>
        <v>0</v>
      </c>
      <c r="J16" s="446">
        <f>IF(I16&gt;0,0,ESF!J17-ESF!I17)</f>
        <v>0</v>
      </c>
      <c r="K16" s="113"/>
    </row>
    <row r="17" spans="1:11" ht="25.5" customHeight="1">
      <c r="A17" s="159"/>
      <c r="B17" s="771" t="s">
        <v>19</v>
      </c>
      <c r="C17" s="771"/>
      <c r="D17" s="446">
        <f>IF(ESF!D18&lt;ESF!E18,ESF!E18-ESF!D18,0)</f>
        <v>0</v>
      </c>
      <c r="E17" s="446">
        <f>IF(D17&gt;0,0,ESF!D18-ESF!E18)</f>
        <v>0</v>
      </c>
      <c r="F17" s="105"/>
      <c r="G17" s="774" t="s">
        <v>20</v>
      </c>
      <c r="H17" s="774"/>
      <c r="I17" s="446">
        <f>IF(ESF!I18&gt;ESF!J18,ESF!I18-ESF!J18,0)</f>
        <v>0</v>
      </c>
      <c r="J17" s="446">
        <f>IF(I17&gt;0,0,ESF!J18-ESF!I18)</f>
        <v>0</v>
      </c>
      <c r="K17" s="113"/>
    </row>
    <row r="18" spans="1:11">
      <c r="A18" s="159"/>
      <c r="B18" s="771" t="s">
        <v>21</v>
      </c>
      <c r="C18" s="771"/>
      <c r="D18" s="446">
        <f>IF(ESF!D19&lt;ESF!E19,ESF!E19-ESF!D19,0)</f>
        <v>0</v>
      </c>
      <c r="E18" s="446">
        <f>IF(D18&gt;0,0,ESF!D19-ESF!E19)</f>
        <v>0</v>
      </c>
      <c r="F18" s="105"/>
      <c r="G18" s="771" t="s">
        <v>22</v>
      </c>
      <c r="H18" s="771"/>
      <c r="I18" s="446">
        <f>IF(ESF!I19&gt;ESF!J19,ESF!I19-ESF!J19,0)</f>
        <v>0</v>
      </c>
      <c r="J18" s="446">
        <f>IF(I18&gt;0,0,ESF!J19-ESF!I19)</f>
        <v>0</v>
      </c>
      <c r="K18" s="113"/>
    </row>
    <row r="19" spans="1:11">
      <c r="A19" s="160"/>
      <c r="B19" s="118"/>
      <c r="C19" s="117"/>
      <c r="D19" s="445"/>
      <c r="E19" s="445"/>
      <c r="F19" s="105"/>
      <c r="G19" s="771" t="s">
        <v>23</v>
      </c>
      <c r="H19" s="771"/>
      <c r="I19" s="446">
        <f>IF(ESF!I20&gt;ESF!J20,ESF!I20-ESF!J20,0)</f>
        <v>0</v>
      </c>
      <c r="J19" s="446">
        <f>IF(I19&gt;0,0,ESF!J20-ESF!I20)</f>
        <v>0</v>
      </c>
      <c r="K19" s="113"/>
    </row>
    <row r="20" spans="1:11">
      <c r="A20" s="160"/>
      <c r="B20" s="763" t="s">
        <v>26</v>
      </c>
      <c r="C20" s="763"/>
      <c r="D20" s="444">
        <v>0</v>
      </c>
      <c r="E20" s="444">
        <f>SUM(E22:E30)</f>
        <v>6928245.6699999999</v>
      </c>
      <c r="F20" s="105"/>
      <c r="G20" s="118"/>
      <c r="H20" s="118"/>
      <c r="I20" s="445"/>
      <c r="J20" s="445"/>
      <c r="K20" s="113"/>
    </row>
    <row r="21" spans="1:11">
      <c r="A21" s="160"/>
      <c r="B21" s="118"/>
      <c r="C21" s="117"/>
      <c r="D21" s="445"/>
      <c r="E21" s="445"/>
      <c r="F21" s="105"/>
      <c r="G21" s="764" t="s">
        <v>27</v>
      </c>
      <c r="H21" s="764"/>
      <c r="I21" s="444">
        <f>SUM(I23:I28)</f>
        <v>0</v>
      </c>
      <c r="J21" s="444">
        <f>SUM(J23:J28)</f>
        <v>0</v>
      </c>
      <c r="K21" s="113"/>
    </row>
    <row r="22" spans="1:11">
      <c r="A22" s="159"/>
      <c r="B22" s="771" t="s">
        <v>28</v>
      </c>
      <c r="C22" s="771"/>
      <c r="D22" s="446"/>
      <c r="E22" s="446">
        <v>0</v>
      </c>
      <c r="F22" s="105"/>
      <c r="G22" s="118"/>
      <c r="H22" s="118"/>
      <c r="I22" s="445"/>
      <c r="J22" s="445"/>
      <c r="K22" s="113"/>
    </row>
    <row r="23" spans="1:11">
      <c r="A23" s="159"/>
      <c r="B23" s="771" t="s">
        <v>30</v>
      </c>
      <c r="C23" s="771"/>
      <c r="D23" s="446">
        <f>IF(ESF!D29&lt;ESF!E29,ESF!E29-ESF!D29,0)</f>
        <v>0</v>
      </c>
      <c r="E23" s="446">
        <f>IF(D23&gt;0,0,ESF!D29-ESF!E29)</f>
        <v>0</v>
      </c>
      <c r="F23" s="105"/>
      <c r="G23" s="771" t="s">
        <v>29</v>
      </c>
      <c r="H23" s="771"/>
      <c r="I23" s="446">
        <f>IF(ESF!I26&gt;ESF!J26,ESF!I26-ESF!J26,0)</f>
        <v>0</v>
      </c>
      <c r="J23" s="446">
        <f>IF(I23&gt;0,0,ESF!J26-ESF!I26)</f>
        <v>0</v>
      </c>
      <c r="K23" s="113"/>
    </row>
    <row r="24" spans="1:11">
      <c r="A24" s="159"/>
      <c r="B24" s="771" t="s">
        <v>32</v>
      </c>
      <c r="C24" s="771"/>
      <c r="D24" s="446">
        <v>0</v>
      </c>
      <c r="E24" s="446">
        <v>5654365</v>
      </c>
      <c r="F24" s="105"/>
      <c r="G24" s="771" t="s">
        <v>31</v>
      </c>
      <c r="H24" s="771"/>
      <c r="I24" s="446">
        <f>IF(ESF!I27&gt;ESF!J27,ESF!I27-ESF!J27,0)</f>
        <v>0</v>
      </c>
      <c r="J24" s="446">
        <f>IF(I24&gt;0,0,ESF!J27-ESF!I27)</f>
        <v>0</v>
      </c>
      <c r="K24" s="113"/>
    </row>
    <row r="25" spans="1:11">
      <c r="A25" s="159"/>
      <c r="B25" s="771" t="s">
        <v>34</v>
      </c>
      <c r="C25" s="771"/>
      <c r="D25" s="446">
        <f>IF(ESF!D31&lt;ESF!E31,ESF!E31-ESF!D31,0)</f>
        <v>0</v>
      </c>
      <c r="E25" s="446">
        <v>218902.23</v>
      </c>
      <c r="F25" s="105"/>
      <c r="G25" s="771" t="s">
        <v>33</v>
      </c>
      <c r="H25" s="771"/>
      <c r="I25" s="446">
        <f>IF(ESF!I28&gt;ESF!J28,ESF!I28-ESF!J28,0)</f>
        <v>0</v>
      </c>
      <c r="J25" s="446">
        <f>IF(I25&gt;0,0,ESF!J28-ESF!I28)</f>
        <v>0</v>
      </c>
      <c r="K25" s="113"/>
    </row>
    <row r="26" spans="1:11">
      <c r="A26" s="159"/>
      <c r="B26" s="771" t="s">
        <v>36</v>
      </c>
      <c r="C26" s="771"/>
      <c r="D26" s="446">
        <f>IF(ESF!D32&lt;ESF!E32,ESF!E32-ESF!D32,0)</f>
        <v>0</v>
      </c>
      <c r="E26" s="446">
        <f>IF(D26&gt;0,0,ESF!D32-ESF!E32)</f>
        <v>0</v>
      </c>
      <c r="F26" s="105"/>
      <c r="G26" s="771" t="s">
        <v>35</v>
      </c>
      <c r="H26" s="771"/>
      <c r="I26" s="446">
        <f>IF(ESF!I29&gt;ESF!J29,ESF!I29-ESF!J29,0)</f>
        <v>0</v>
      </c>
      <c r="J26" s="446">
        <f>IF(I26&gt;0,0,ESF!J29-ESF!I29)</f>
        <v>0</v>
      </c>
      <c r="K26" s="113"/>
    </row>
    <row r="27" spans="1:11" ht="26.1" customHeight="1">
      <c r="A27" s="159"/>
      <c r="B27" s="774" t="s">
        <v>38</v>
      </c>
      <c r="C27" s="774"/>
      <c r="D27" s="446">
        <v>0</v>
      </c>
      <c r="E27" s="446">
        <v>0</v>
      </c>
      <c r="F27" s="105"/>
      <c r="G27" s="774" t="s">
        <v>37</v>
      </c>
      <c r="H27" s="774"/>
      <c r="I27" s="446">
        <f>IF(ESF!I30&gt;ESF!J30,ESF!I30-ESF!J30,0)</f>
        <v>0</v>
      </c>
      <c r="J27" s="446">
        <f>IF(I27&gt;0,0,ESF!J30-ESF!I30)</f>
        <v>0</v>
      </c>
      <c r="K27" s="113"/>
    </row>
    <row r="28" spans="1:11">
      <c r="A28" s="159"/>
      <c r="B28" s="771" t="s">
        <v>40</v>
      </c>
      <c r="C28" s="771"/>
      <c r="D28" s="446">
        <f>IF(ESF!D34&lt;ESF!E34,ESF!E34-ESF!D34,0)</f>
        <v>0</v>
      </c>
      <c r="E28" s="446">
        <v>1054978.44</v>
      </c>
      <c r="F28" s="105"/>
      <c r="G28" s="771" t="s">
        <v>39</v>
      </c>
      <c r="H28" s="771"/>
      <c r="I28" s="446">
        <f>IF(ESF!I31&gt;ESF!J31,ESF!I31-ESF!J31,0)</f>
        <v>0</v>
      </c>
      <c r="J28" s="446">
        <f>IF(I28&gt;0,0,ESF!J31-ESF!I31)</f>
        <v>0</v>
      </c>
      <c r="K28" s="113"/>
    </row>
    <row r="29" spans="1:11" ht="25.5" customHeight="1">
      <c r="A29" s="159"/>
      <c r="B29" s="774" t="s">
        <v>41</v>
      </c>
      <c r="C29" s="774"/>
      <c r="D29" s="446">
        <f>IF(ESF!D35&lt;ESF!E35,ESF!E35-ESF!D35,0)</f>
        <v>0</v>
      </c>
      <c r="E29" s="446">
        <f>IF(D29&gt;0,0,ESF!D35-ESF!E35)</f>
        <v>0</v>
      </c>
      <c r="F29" s="105"/>
      <c r="G29" s="118"/>
      <c r="H29" s="118"/>
      <c r="I29" s="488"/>
      <c r="J29" s="488"/>
      <c r="K29" s="113"/>
    </row>
    <row r="30" spans="1:11">
      <c r="A30" s="159"/>
      <c r="B30" s="771" t="s">
        <v>43</v>
      </c>
      <c r="C30" s="771"/>
      <c r="D30" s="446">
        <f>IF(ESF!D36&lt;ESF!E36,ESF!E36-ESF!D36,0)</f>
        <v>0</v>
      </c>
      <c r="E30" s="446">
        <f>IF(D30&gt;0,0,ESF!D36-ESF!E36)</f>
        <v>0</v>
      </c>
      <c r="F30" s="105"/>
      <c r="G30" s="763" t="s">
        <v>46</v>
      </c>
      <c r="H30" s="763"/>
      <c r="I30" s="444"/>
      <c r="J30" s="444">
        <f>J32+J38+J46</f>
        <v>0</v>
      </c>
      <c r="K30" s="113"/>
    </row>
    <row r="31" spans="1:11">
      <c r="A31" s="160"/>
      <c r="B31" s="118"/>
      <c r="C31" s="117"/>
      <c r="D31" s="162"/>
      <c r="E31" s="162"/>
      <c r="F31" s="105"/>
      <c r="G31" s="118"/>
      <c r="H31" s="118"/>
      <c r="I31" s="445"/>
      <c r="J31" s="445"/>
      <c r="K31" s="113"/>
    </row>
    <row r="32" spans="1:11">
      <c r="A32" s="159"/>
      <c r="B32" s="104"/>
      <c r="C32" s="104"/>
      <c r="D32" s="104"/>
      <c r="E32" s="104"/>
      <c r="F32" s="105"/>
      <c r="G32" s="763" t="s">
        <v>48</v>
      </c>
      <c r="H32" s="763"/>
      <c r="I32" s="444">
        <f>SUM(I34:I36)</f>
        <v>0</v>
      </c>
      <c r="J32" s="444">
        <f>SUM(J34:J36)</f>
        <v>0</v>
      </c>
      <c r="K32" s="113"/>
    </row>
    <row r="33" spans="1:11">
      <c r="A33" s="160"/>
      <c r="B33" s="104"/>
      <c r="C33" s="104"/>
      <c r="D33" s="104"/>
      <c r="E33" s="104"/>
      <c r="F33" s="105"/>
      <c r="G33" s="118"/>
      <c r="H33" s="118"/>
      <c r="I33" s="445"/>
      <c r="J33" s="445"/>
      <c r="K33" s="113"/>
    </row>
    <row r="34" spans="1:11">
      <c r="A34" s="159"/>
      <c r="B34" s="104"/>
      <c r="C34" s="104"/>
      <c r="D34" s="104"/>
      <c r="E34" s="104"/>
      <c r="F34" s="105"/>
      <c r="G34" s="771" t="s">
        <v>49</v>
      </c>
      <c r="H34" s="771"/>
      <c r="I34" s="446">
        <v>0</v>
      </c>
      <c r="J34" s="446">
        <v>0</v>
      </c>
      <c r="K34" s="113"/>
    </row>
    <row r="35" spans="1:11">
      <c r="A35" s="160"/>
      <c r="B35" s="104"/>
      <c r="C35" s="104"/>
      <c r="D35" s="104"/>
      <c r="E35" s="104"/>
      <c r="F35" s="105"/>
      <c r="G35" s="771" t="s">
        <v>50</v>
      </c>
      <c r="H35" s="771"/>
      <c r="I35" s="446">
        <f>IF(ESF!I42&gt;ESF!J42,ESF!I42-ESF!J42,0)</f>
        <v>0</v>
      </c>
      <c r="J35" s="446">
        <f>IF(I35&gt;0,0,ESF!J42-ESF!I42)</f>
        <v>0</v>
      </c>
      <c r="K35" s="113"/>
    </row>
    <row r="36" spans="1:11">
      <c r="A36" s="159"/>
      <c r="B36" s="104"/>
      <c r="C36" s="104"/>
      <c r="D36" s="104"/>
      <c r="E36" s="104"/>
      <c r="F36" s="105"/>
      <c r="G36" s="771" t="s">
        <v>51</v>
      </c>
      <c r="H36" s="771"/>
      <c r="I36" s="446">
        <f>IF(ESF!I43&gt;ESF!J43,ESF!I43-ESF!J43,0)</f>
        <v>0</v>
      </c>
      <c r="J36" s="446">
        <f>IF(I36&gt;0,0,ESF!J43-ESF!I43)</f>
        <v>0</v>
      </c>
      <c r="K36" s="113"/>
    </row>
    <row r="37" spans="1:11">
      <c r="A37" s="159"/>
      <c r="B37" s="104"/>
      <c r="C37" s="104"/>
      <c r="D37" s="104"/>
      <c r="E37" s="104"/>
      <c r="F37" s="105"/>
      <c r="G37" s="118"/>
      <c r="H37" s="118"/>
      <c r="I37" s="445"/>
      <c r="J37" s="445"/>
      <c r="K37" s="113"/>
    </row>
    <row r="38" spans="1:11">
      <c r="A38" s="159"/>
      <c r="B38" s="104"/>
      <c r="C38" s="104"/>
      <c r="D38" s="104"/>
      <c r="E38" s="104"/>
      <c r="F38" s="105"/>
      <c r="G38" s="763" t="s">
        <v>52</v>
      </c>
      <c r="H38" s="763"/>
      <c r="I38" s="444">
        <f>SUM(I40:I44)-J44</f>
        <v>10861499.1</v>
      </c>
      <c r="J38" s="444">
        <v>0</v>
      </c>
      <c r="K38" s="113"/>
    </row>
    <row r="39" spans="1:11">
      <c r="A39" s="159"/>
      <c r="B39" s="104"/>
      <c r="C39" s="104"/>
      <c r="D39" s="104"/>
      <c r="E39" s="104"/>
      <c r="F39" s="105"/>
      <c r="G39" s="118"/>
      <c r="H39" s="118"/>
      <c r="I39" s="445"/>
      <c r="J39" s="445"/>
      <c r="K39" s="113"/>
    </row>
    <row r="40" spans="1:11">
      <c r="A40" s="159"/>
      <c r="B40" s="104"/>
      <c r="C40" s="104"/>
      <c r="D40" s="104"/>
      <c r="E40" s="104"/>
      <c r="F40" s="105"/>
      <c r="G40" s="771" t="s">
        <v>53</v>
      </c>
      <c r="H40" s="771"/>
      <c r="I40" s="446">
        <v>10886231.5</v>
      </c>
      <c r="J40" s="446"/>
      <c r="K40" s="113"/>
    </row>
    <row r="41" spans="1:11">
      <c r="A41" s="159"/>
      <c r="B41" s="104"/>
      <c r="C41" s="104"/>
      <c r="D41" s="104"/>
      <c r="E41" s="104"/>
      <c r="F41" s="105"/>
      <c r="G41" s="771" t="s">
        <v>54</v>
      </c>
      <c r="H41" s="771"/>
      <c r="I41" s="446">
        <v>0</v>
      </c>
      <c r="J41" s="446">
        <v>0</v>
      </c>
      <c r="K41" s="113"/>
    </row>
    <row r="42" spans="1:11">
      <c r="A42" s="159"/>
      <c r="B42" s="104"/>
      <c r="C42" s="104"/>
      <c r="D42" s="104"/>
      <c r="E42" s="104"/>
      <c r="F42" s="105"/>
      <c r="G42" s="771" t="s">
        <v>55</v>
      </c>
      <c r="H42" s="771"/>
      <c r="I42" s="446">
        <f>IF(ESF!I49&gt;ESF!J49,ESF!I49-ESF!J49,0)</f>
        <v>0</v>
      </c>
      <c r="J42" s="446"/>
      <c r="K42" s="113"/>
    </row>
    <row r="43" spans="1:11">
      <c r="A43" s="159"/>
      <c r="B43" s="104"/>
      <c r="C43" s="104"/>
      <c r="D43" s="104"/>
      <c r="E43" s="104"/>
      <c r="F43" s="105"/>
      <c r="G43" s="771" t="s">
        <v>56</v>
      </c>
      <c r="H43" s="771"/>
      <c r="I43" s="446">
        <f>IF(ESF!I50&gt;ESF!J50,ESF!I50-ESF!J50,0)</f>
        <v>0</v>
      </c>
      <c r="J43" s="446">
        <f>IF(I43&gt;0,0,ESF!J50-ESF!I50)</f>
        <v>0</v>
      </c>
      <c r="K43" s="113"/>
    </row>
    <row r="44" spans="1:11">
      <c r="A44" s="160"/>
      <c r="B44" s="104"/>
      <c r="C44" s="104"/>
      <c r="D44" s="104"/>
      <c r="E44" s="104"/>
      <c r="F44" s="105"/>
      <c r="G44" s="771" t="s">
        <v>57</v>
      </c>
      <c r="H44" s="771"/>
      <c r="I44" s="446">
        <v>0</v>
      </c>
      <c r="J44" s="446">
        <v>24732.400000000001</v>
      </c>
      <c r="K44" s="113"/>
    </row>
    <row r="45" spans="1:11">
      <c r="A45" s="159"/>
      <c r="B45" s="104"/>
      <c r="C45" s="104"/>
      <c r="D45" s="104"/>
      <c r="E45" s="104"/>
      <c r="F45" s="105"/>
      <c r="G45" s="118"/>
      <c r="H45" s="118"/>
      <c r="I45" s="445"/>
      <c r="J45" s="445"/>
      <c r="K45" s="113"/>
    </row>
    <row r="46" spans="1:11" ht="26.1" customHeight="1">
      <c r="A46" s="160"/>
      <c r="B46" s="104"/>
      <c r="C46" s="104"/>
      <c r="D46" s="104"/>
      <c r="E46" s="104"/>
      <c r="F46" s="105"/>
      <c r="G46" s="763" t="s">
        <v>78</v>
      </c>
      <c r="H46" s="763"/>
      <c r="I46" s="444">
        <f>SUM(I48:I49)</f>
        <v>0</v>
      </c>
      <c r="J46" s="444">
        <f>SUM(J48:J49)</f>
        <v>0</v>
      </c>
      <c r="K46" s="113"/>
    </row>
    <row r="47" spans="1:11">
      <c r="A47" s="159"/>
      <c r="B47" s="104"/>
      <c r="C47" s="104"/>
      <c r="D47" s="104"/>
      <c r="E47" s="104"/>
      <c r="F47" s="105"/>
      <c r="G47" s="118"/>
      <c r="H47" s="118"/>
      <c r="I47" s="445"/>
      <c r="J47" s="445"/>
      <c r="K47" s="113"/>
    </row>
    <row r="48" spans="1:11">
      <c r="A48" s="159"/>
      <c r="B48" s="104"/>
      <c r="C48" s="104"/>
      <c r="D48" s="104"/>
      <c r="E48" s="104"/>
      <c r="F48" s="105"/>
      <c r="G48" s="771" t="s">
        <v>59</v>
      </c>
      <c r="H48" s="771"/>
      <c r="I48" s="446">
        <f>IF(ESF!I55&gt;ESF!J55,ESF!I55-ESF!J55,0)</f>
        <v>0</v>
      </c>
      <c r="J48" s="446">
        <f>IF(I48&gt;0,0,ESF!J55-ESF!I55)</f>
        <v>0</v>
      </c>
      <c r="K48" s="113"/>
    </row>
    <row r="49" spans="1:16" ht="19.5" customHeight="1">
      <c r="A49" s="163"/>
      <c r="B49" s="133"/>
      <c r="C49" s="133"/>
      <c r="D49" s="133"/>
      <c r="E49" s="133"/>
      <c r="F49" s="127"/>
      <c r="G49" s="794" t="s">
        <v>60</v>
      </c>
      <c r="H49" s="794"/>
      <c r="I49" s="489">
        <f>IF(ESF!I56&gt;ESF!J56,ESF!I56-ESF!J56,0)</f>
        <v>0</v>
      </c>
      <c r="J49" s="489">
        <f>IF(I49&gt;0,0,ESF!J56-ESF!I56)</f>
        <v>0</v>
      </c>
      <c r="K49" s="129"/>
    </row>
    <row r="50" spans="1:16" ht="6" customHeight="1">
      <c r="A50" s="164"/>
      <c r="B50" s="133"/>
      <c r="C50" s="134"/>
      <c r="D50" s="135"/>
      <c r="E50" s="136"/>
      <c r="F50" s="136"/>
      <c r="G50" s="133"/>
      <c r="H50" s="165"/>
      <c r="I50" s="135"/>
      <c r="J50" s="136"/>
      <c r="K50" s="136"/>
    </row>
    <row r="51" spans="1:16" ht="6" customHeight="1">
      <c r="A51" s="104"/>
      <c r="C51" s="116"/>
      <c r="D51" s="130"/>
      <c r="E51" s="131"/>
      <c r="F51" s="131"/>
      <c r="H51" s="166"/>
      <c r="I51" s="130"/>
      <c r="J51" s="131"/>
      <c r="K51" s="131"/>
    </row>
    <row r="52" spans="1:16" ht="10.5" customHeight="1">
      <c r="B52" s="117" t="s">
        <v>994</v>
      </c>
      <c r="C52" s="130"/>
      <c r="D52" s="131"/>
      <c r="E52" s="131"/>
      <c r="G52" s="132"/>
      <c r="H52" s="167"/>
      <c r="I52" s="131"/>
      <c r="J52" s="131"/>
    </row>
    <row r="53" spans="1:16" ht="15" customHeight="1">
      <c r="B53" s="765" t="s">
        <v>77</v>
      </c>
      <c r="C53" s="765"/>
      <c r="D53" s="765"/>
      <c r="E53" s="765"/>
      <c r="F53" s="765"/>
      <c r="G53" s="765"/>
      <c r="H53" s="765"/>
      <c r="I53" s="765"/>
      <c r="J53" s="765"/>
    </row>
    <row r="54" spans="1:16" ht="41.25" customHeight="1">
      <c r="A54" s="104"/>
      <c r="B54" s="792"/>
      <c r="C54" s="792"/>
      <c r="D54" s="131"/>
      <c r="E54" s="100"/>
      <c r="F54" s="100"/>
      <c r="G54" s="100"/>
      <c r="H54" s="100"/>
      <c r="I54" s="131"/>
      <c r="J54" s="104"/>
      <c r="K54" s="104"/>
      <c r="L54" s="104"/>
      <c r="M54" s="104"/>
      <c r="N54" s="104"/>
      <c r="O54" s="104"/>
      <c r="P54" s="104"/>
    </row>
    <row r="55" spans="1:16" customFormat="1" ht="15">
      <c r="A55" s="77"/>
      <c r="B55" s="100"/>
      <c r="C55" s="100"/>
      <c r="D55" s="203"/>
      <c r="E55" s="203"/>
      <c r="F55" s="100"/>
      <c r="G55" s="100"/>
      <c r="H55" s="17"/>
    </row>
    <row r="56" spans="1:16" customFormat="1" ht="15">
      <c r="A56" s="77"/>
      <c r="B56" s="100"/>
      <c r="C56" s="100"/>
      <c r="D56" s="203"/>
      <c r="E56" s="203"/>
      <c r="F56" s="100"/>
      <c r="G56" s="100"/>
      <c r="H56" s="17"/>
    </row>
    <row r="57" spans="1:16" ht="14.1" customHeight="1">
      <c r="B57" s="138"/>
      <c r="C57" s="793"/>
      <c r="D57" s="793"/>
      <c r="E57" s="139"/>
      <c r="F57" s="139"/>
      <c r="G57" s="793"/>
      <c r="H57" s="793"/>
      <c r="I57" s="117"/>
      <c r="J57" s="131"/>
    </row>
    <row r="59" spans="1:16">
      <c r="B59" s="757"/>
      <c r="C59" s="757"/>
      <c r="D59" s="398"/>
      <c r="E59" s="792"/>
      <c r="F59" s="792"/>
      <c r="G59" s="133"/>
      <c r="H59" s="89"/>
    </row>
    <row r="60" spans="1:16" customFormat="1" ht="15">
      <c r="A60" s="88"/>
      <c r="B60" s="17"/>
      <c r="C60" s="17"/>
      <c r="D60" s="17"/>
      <c r="E60" s="17"/>
      <c r="F60" s="17"/>
      <c r="G60" s="17"/>
    </row>
    <row r="63" spans="1:16">
      <c r="A63" s="104"/>
      <c r="B63" s="104"/>
      <c r="C63" s="104"/>
    </row>
    <row r="64" spans="1:16">
      <c r="A64" s="415"/>
      <c r="B64" s="415"/>
      <c r="C64" s="104"/>
      <c r="D64" s="404"/>
      <c r="H64" s="89"/>
    </row>
    <row r="65" spans="1:7" customFormat="1" ht="15">
      <c r="A65" s="88"/>
      <c r="B65" s="17"/>
      <c r="C65" s="17"/>
      <c r="D65" s="17"/>
      <c r="E65" s="17"/>
      <c r="F65" s="17"/>
      <c r="G65" s="17"/>
    </row>
  </sheetData>
  <sheetProtection formatCells="0" selectLockedCells="1"/>
  <mergeCells count="61">
    <mergeCell ref="B8:C8"/>
    <mergeCell ref="B10:C10"/>
    <mergeCell ref="B12:C12"/>
    <mergeCell ref="G15:H15"/>
    <mergeCell ref="G14:H14"/>
    <mergeCell ref="G8:H8"/>
    <mergeCell ref="G10:H10"/>
    <mergeCell ref="G12:H12"/>
    <mergeCell ref="B53:J53"/>
    <mergeCell ref="G49:H49"/>
    <mergeCell ref="B54:C54"/>
    <mergeCell ref="B13:C13"/>
    <mergeCell ref="B5:C5"/>
    <mergeCell ref="B14:C14"/>
    <mergeCell ref="G13:H13"/>
    <mergeCell ref="B27:C27"/>
    <mergeCell ref="B15:C15"/>
    <mergeCell ref="B16:C16"/>
    <mergeCell ref="B17:C17"/>
    <mergeCell ref="B18:C18"/>
    <mergeCell ref="G27:H27"/>
    <mergeCell ref="G18:H18"/>
    <mergeCell ref="G16:H16"/>
    <mergeCell ref="G17:H17"/>
    <mergeCell ref="B25:C25"/>
    <mergeCell ref="G34:H34"/>
    <mergeCell ref="G38:H38"/>
    <mergeCell ref="G36:H36"/>
    <mergeCell ref="G30:H30"/>
    <mergeCell ref="B59:C59"/>
    <mergeCell ref="E59:F59"/>
    <mergeCell ref="B30:C30"/>
    <mergeCell ref="G28:H28"/>
    <mergeCell ref="G35:H35"/>
    <mergeCell ref="G40:H40"/>
    <mergeCell ref="G41:H41"/>
    <mergeCell ref="G42:H42"/>
    <mergeCell ref="G43:H43"/>
    <mergeCell ref="G44:H44"/>
    <mergeCell ref="B29:C29"/>
    <mergeCell ref="B28:C28"/>
    <mergeCell ref="G46:H46"/>
    <mergeCell ref="G48:H48"/>
    <mergeCell ref="C57:D57"/>
    <mergeCell ref="G57:H57"/>
    <mergeCell ref="G19:H19"/>
    <mergeCell ref="G21:H21"/>
    <mergeCell ref="G23:H23"/>
    <mergeCell ref="G32:H32"/>
    <mergeCell ref="C1:I1"/>
    <mergeCell ref="C2:I2"/>
    <mergeCell ref="C3:I3"/>
    <mergeCell ref="G5:H5"/>
    <mergeCell ref="G24:H24"/>
    <mergeCell ref="G25:H25"/>
    <mergeCell ref="G26:H26"/>
    <mergeCell ref="B20:C20"/>
    <mergeCell ref="B22:C22"/>
    <mergeCell ref="B23:C23"/>
    <mergeCell ref="B26:C26"/>
    <mergeCell ref="B24:C24"/>
  </mergeCells>
  <printOptions horizontalCentered="1" verticalCentered="1"/>
  <pageMargins left="0.59055118110236227" right="0.39370078740157483" top="0.19685039370078741" bottom="0.19685039370078741" header="0" footer="0"/>
  <pageSetup scale="65"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L93"/>
  <sheetViews>
    <sheetView workbookViewId="0">
      <selection activeCell="A84" sqref="A84"/>
    </sheetView>
  </sheetViews>
  <sheetFormatPr baseColWidth="10" defaultRowHeight="15"/>
  <cols>
    <col min="1" max="1" width="59.85546875" customWidth="1"/>
    <col min="2" max="2" width="15.140625" customWidth="1"/>
    <col min="3" max="3" width="14.7109375" customWidth="1"/>
  </cols>
  <sheetData>
    <row r="1" spans="1:12" s="89" customFormat="1" ht="15" customHeight="1">
      <c r="A1" s="795" t="s">
        <v>427</v>
      </c>
      <c r="B1" s="759"/>
      <c r="C1" s="796"/>
      <c r="D1" s="474"/>
      <c r="E1" s="474"/>
      <c r="F1" s="474"/>
      <c r="G1" s="474"/>
      <c r="K1" s="142"/>
      <c r="L1" s="142"/>
    </row>
    <row r="2" spans="1:12" s="89" customFormat="1" ht="15" customHeight="1">
      <c r="A2" s="798" t="s">
        <v>164</v>
      </c>
      <c r="B2" s="773"/>
      <c r="C2" s="799"/>
      <c r="D2" s="396"/>
      <c r="E2" s="396"/>
      <c r="F2" s="396"/>
      <c r="G2" s="396"/>
      <c r="K2" s="142"/>
      <c r="L2" s="142"/>
    </row>
    <row r="3" spans="1:12" s="89" customFormat="1" ht="16.5" customHeight="1" thickBot="1">
      <c r="A3" s="800" t="s">
        <v>1273</v>
      </c>
      <c r="B3" s="761"/>
      <c r="C3" s="801"/>
      <c r="D3" s="228"/>
      <c r="E3" s="228"/>
      <c r="F3" s="228"/>
      <c r="G3" s="228"/>
      <c r="K3" s="142"/>
      <c r="L3" s="142"/>
    </row>
    <row r="4" spans="1:12" s="89" customFormat="1" ht="3" customHeight="1">
      <c r="A4" s="154"/>
      <c r="B4" s="220"/>
      <c r="C4" s="419"/>
      <c r="D4" s="228"/>
      <c r="E4" s="228"/>
      <c r="F4" s="228"/>
      <c r="G4" s="228"/>
      <c r="H4" s="228"/>
      <c r="I4" s="228"/>
      <c r="J4" s="142"/>
      <c r="K4" s="104"/>
      <c r="L4" s="104"/>
    </row>
    <row r="5" spans="1:12">
      <c r="A5" s="225" t="s">
        <v>76</v>
      </c>
      <c r="B5" s="571" t="s">
        <v>1274</v>
      </c>
      <c r="C5" s="572" t="s">
        <v>1275</v>
      </c>
    </row>
    <row r="6" spans="1:12">
      <c r="A6" s="236" t="s">
        <v>363</v>
      </c>
      <c r="B6" s="451"/>
      <c r="C6" s="450"/>
    </row>
    <row r="7" spans="1:12">
      <c r="A7" s="231" t="s">
        <v>366</v>
      </c>
      <c r="B7" s="452">
        <f>+B14+B17+B18+B19+B11+B12+B13+B15+B8</f>
        <v>38866319.859999992</v>
      </c>
      <c r="C7" s="448">
        <f>+C14+C17+C18+C19+C11+C12+C13+C15+C8</f>
        <v>31104837.429999996</v>
      </c>
      <c r="D7" s="305"/>
    </row>
    <row r="8" spans="1:12">
      <c r="A8" s="229" t="s">
        <v>367</v>
      </c>
      <c r="B8" s="453">
        <v>622326.18999999994</v>
      </c>
      <c r="C8" s="449">
        <v>342197.04</v>
      </c>
    </row>
    <row r="9" spans="1:12">
      <c r="A9" s="229" t="s">
        <v>368</v>
      </c>
      <c r="B9" s="453">
        <v>0</v>
      </c>
      <c r="C9" s="449">
        <v>0</v>
      </c>
    </row>
    <row r="10" spans="1:12">
      <c r="A10" s="229" t="s">
        <v>369</v>
      </c>
      <c r="B10" s="453">
        <v>0</v>
      </c>
      <c r="C10" s="449">
        <v>0</v>
      </c>
    </row>
    <row r="11" spans="1:12">
      <c r="A11" s="229" t="s">
        <v>370</v>
      </c>
      <c r="B11" s="453">
        <v>308489.48</v>
      </c>
      <c r="C11" s="449">
        <v>639298.74</v>
      </c>
    </row>
    <row r="12" spans="1:12">
      <c r="A12" s="229" t="s">
        <v>371</v>
      </c>
      <c r="B12" s="453">
        <v>26333.13</v>
      </c>
      <c r="C12" s="449">
        <v>15841.91</v>
      </c>
    </row>
    <row r="13" spans="1:12">
      <c r="A13" s="229" t="s">
        <v>372</v>
      </c>
      <c r="B13" s="453">
        <v>272556.62</v>
      </c>
      <c r="C13" s="449">
        <v>526558.71999999997</v>
      </c>
    </row>
    <row r="14" spans="1:12">
      <c r="A14" s="229" t="s">
        <v>373</v>
      </c>
      <c r="B14" s="453">
        <v>0</v>
      </c>
      <c r="C14" s="449">
        <v>0</v>
      </c>
    </row>
    <row r="15" spans="1:12" ht="24.75">
      <c r="A15" s="237" t="s">
        <v>374</v>
      </c>
      <c r="B15" s="453">
        <v>6034.79</v>
      </c>
      <c r="C15" s="449">
        <v>27001.8</v>
      </c>
    </row>
    <row r="16" spans="1:12">
      <c r="A16" s="229" t="s">
        <v>375</v>
      </c>
      <c r="B16" s="453">
        <v>0</v>
      </c>
      <c r="C16" s="449">
        <v>0</v>
      </c>
    </row>
    <row r="17" spans="1:3">
      <c r="A17" s="229" t="s">
        <v>376</v>
      </c>
      <c r="B17" s="454">
        <v>9546554.4399999995</v>
      </c>
      <c r="C17" s="447">
        <v>8615520.2400000002</v>
      </c>
    </row>
    <row r="18" spans="1:3">
      <c r="A18" s="229" t="s">
        <v>377</v>
      </c>
      <c r="B18" s="453">
        <v>0</v>
      </c>
      <c r="C18" s="449">
        <v>0</v>
      </c>
    </row>
    <row r="19" spans="1:3">
      <c r="A19" s="229" t="s">
        <v>378</v>
      </c>
      <c r="B19" s="454">
        <v>28084025.210000001</v>
      </c>
      <c r="C19" s="449">
        <v>20938418.98</v>
      </c>
    </row>
    <row r="20" spans="1:3">
      <c r="A20" s="231" t="s">
        <v>379</v>
      </c>
      <c r="B20" s="452">
        <f>+B21+B22+B23+B26+B27+B31+B36+B28</f>
        <v>36643936.170000002</v>
      </c>
      <c r="C20" s="448">
        <f>+C21+C22+C23+C26+C27+C31+C36+C28</f>
        <v>27487599.5</v>
      </c>
    </row>
    <row r="21" spans="1:3">
      <c r="A21" s="226" t="s">
        <v>380</v>
      </c>
      <c r="B21" s="454">
        <v>3198014.13</v>
      </c>
      <c r="C21" s="447">
        <v>3859541.56</v>
      </c>
    </row>
    <row r="22" spans="1:3">
      <c r="A22" s="226" t="s">
        <v>381</v>
      </c>
      <c r="B22" s="454">
        <v>1031270.34</v>
      </c>
      <c r="C22" s="447">
        <v>671796.73</v>
      </c>
    </row>
    <row r="23" spans="1:3">
      <c r="A23" s="226" t="s">
        <v>382</v>
      </c>
      <c r="B23" s="454">
        <v>1988699.6</v>
      </c>
      <c r="C23" s="447">
        <v>1008759.18</v>
      </c>
    </row>
    <row r="24" spans="1:3">
      <c r="A24" s="226" t="s">
        <v>383</v>
      </c>
      <c r="B24" s="453">
        <v>0</v>
      </c>
      <c r="C24" s="449">
        <v>0</v>
      </c>
    </row>
    <row r="25" spans="1:3">
      <c r="A25" s="226" t="s">
        <v>384</v>
      </c>
      <c r="B25" s="453">
        <v>0</v>
      </c>
      <c r="C25" s="449">
        <v>0</v>
      </c>
    </row>
    <row r="26" spans="1:3">
      <c r="A26" s="226" t="s">
        <v>385</v>
      </c>
      <c r="B26" s="454">
        <v>0</v>
      </c>
      <c r="C26" s="447">
        <v>2897.21</v>
      </c>
    </row>
    <row r="27" spans="1:3">
      <c r="A27" s="226" t="s">
        <v>386</v>
      </c>
      <c r="B27" s="454">
        <v>1829643.43</v>
      </c>
      <c r="C27" s="447">
        <v>855062.64</v>
      </c>
    </row>
    <row r="28" spans="1:3">
      <c r="A28" s="226" t="s">
        <v>388</v>
      </c>
      <c r="B28" s="453">
        <v>0</v>
      </c>
      <c r="C28" s="449">
        <v>0</v>
      </c>
    </row>
    <row r="29" spans="1:3">
      <c r="A29" s="226" t="s">
        <v>387</v>
      </c>
      <c r="B29" s="453">
        <v>0</v>
      </c>
      <c r="C29" s="449">
        <v>0</v>
      </c>
    </row>
    <row r="30" spans="1:3">
      <c r="A30" s="226" t="s">
        <v>389</v>
      </c>
      <c r="B30" s="453">
        <v>0</v>
      </c>
      <c r="C30" s="449">
        <v>0</v>
      </c>
    </row>
    <row r="31" spans="1:3">
      <c r="A31" s="226" t="s">
        <v>390</v>
      </c>
      <c r="B31" s="454">
        <v>122421.5</v>
      </c>
      <c r="C31" s="447">
        <v>25466.39</v>
      </c>
    </row>
    <row r="32" spans="1:3">
      <c r="A32" s="226" t="s">
        <v>391</v>
      </c>
      <c r="B32" s="453">
        <v>0</v>
      </c>
      <c r="C32" s="449">
        <v>0</v>
      </c>
    </row>
    <row r="33" spans="1:3">
      <c r="A33" s="226" t="s">
        <v>392</v>
      </c>
      <c r="B33" s="453">
        <v>0</v>
      </c>
      <c r="C33" s="449">
        <v>0</v>
      </c>
    </row>
    <row r="34" spans="1:3">
      <c r="A34" s="226" t="s">
        <v>393</v>
      </c>
      <c r="B34" s="453">
        <v>0</v>
      </c>
      <c r="C34" s="449">
        <v>0</v>
      </c>
    </row>
    <row r="35" spans="1:3">
      <c r="A35" s="226" t="s">
        <v>394</v>
      </c>
      <c r="B35" s="453">
        <v>0</v>
      </c>
      <c r="C35" s="449">
        <v>0</v>
      </c>
    </row>
    <row r="36" spans="1:3">
      <c r="A36" s="226" t="s">
        <v>395</v>
      </c>
      <c r="B36" s="455">
        <v>28473887.170000002</v>
      </c>
      <c r="C36" s="447">
        <v>21064075.789999999</v>
      </c>
    </row>
    <row r="37" spans="1:3">
      <c r="A37" s="230" t="s">
        <v>364</v>
      </c>
      <c r="B37" s="452">
        <f>+B7-B20</f>
        <v>2222383.6899999902</v>
      </c>
      <c r="C37" s="448">
        <f>+C7-C20</f>
        <v>3617237.929999996</v>
      </c>
    </row>
    <row r="38" spans="1:3">
      <c r="A38" s="230"/>
      <c r="B38" s="453">
        <v>0</v>
      </c>
      <c r="C38" s="449">
        <v>0</v>
      </c>
    </row>
    <row r="39" spans="1:3">
      <c r="A39" s="232" t="s">
        <v>365</v>
      </c>
      <c r="B39" s="452">
        <f>+B40+B41+B42+B43</f>
        <v>0</v>
      </c>
      <c r="C39" s="448">
        <f>+C40+C41+C42+C43</f>
        <v>0</v>
      </c>
    </row>
    <row r="40" spans="1:3">
      <c r="A40" s="232" t="s">
        <v>366</v>
      </c>
      <c r="B40" s="453"/>
      <c r="C40" s="449"/>
    </row>
    <row r="41" spans="1:3">
      <c r="A41" s="226" t="s">
        <v>396</v>
      </c>
      <c r="B41" s="454">
        <v>0</v>
      </c>
      <c r="C41" s="449">
        <v>0</v>
      </c>
    </row>
    <row r="42" spans="1:3">
      <c r="A42" s="226" t="s">
        <v>397</v>
      </c>
      <c r="B42" s="453">
        <v>0</v>
      </c>
      <c r="C42" s="449">
        <v>0</v>
      </c>
    </row>
    <row r="43" spans="1:3">
      <c r="A43" s="226" t="s">
        <v>398</v>
      </c>
      <c r="B43" s="453">
        <v>0</v>
      </c>
      <c r="C43" s="449">
        <v>0</v>
      </c>
    </row>
    <row r="44" spans="1:3">
      <c r="A44" s="232" t="s">
        <v>399</v>
      </c>
      <c r="B44" s="452">
        <f>+B45+B46+B47+B48+B49+B50+B51</f>
        <v>2355477.23</v>
      </c>
      <c r="C44" s="448">
        <f>+C45+C46+C47+C48+C49+C50+C51</f>
        <v>2119510.12</v>
      </c>
    </row>
    <row r="45" spans="1:3">
      <c r="A45" s="226" t="s">
        <v>396</v>
      </c>
      <c r="B45" s="454">
        <v>2146322.71</v>
      </c>
      <c r="C45" s="447">
        <v>2081400.52</v>
      </c>
    </row>
    <row r="46" spans="1:3">
      <c r="A46" s="226" t="s">
        <v>998</v>
      </c>
      <c r="B46" s="455">
        <v>127154.52</v>
      </c>
      <c r="C46" s="447">
        <v>38109.599999999999</v>
      </c>
    </row>
    <row r="47" spans="1:3">
      <c r="A47" s="226" t="s">
        <v>398</v>
      </c>
      <c r="B47" s="454">
        <v>82000</v>
      </c>
      <c r="C47" s="449">
        <v>0</v>
      </c>
    </row>
    <row r="48" spans="1:3">
      <c r="A48" s="226" t="s">
        <v>400</v>
      </c>
      <c r="B48" s="453">
        <v>0</v>
      </c>
      <c r="C48" s="449">
        <v>0</v>
      </c>
    </row>
    <row r="49" spans="1:3">
      <c r="A49" s="226" t="s">
        <v>401</v>
      </c>
      <c r="B49" s="453">
        <v>0</v>
      </c>
      <c r="C49" s="449">
        <v>0</v>
      </c>
    </row>
    <row r="50" spans="1:3">
      <c r="A50" s="226" t="s">
        <v>402</v>
      </c>
      <c r="B50" s="453">
        <v>0</v>
      </c>
      <c r="C50" s="449">
        <v>0</v>
      </c>
    </row>
    <row r="51" spans="1:3">
      <c r="A51" s="226" t="s">
        <v>403</v>
      </c>
      <c r="B51" s="453">
        <v>0</v>
      </c>
      <c r="C51" s="449">
        <v>0</v>
      </c>
    </row>
    <row r="52" spans="1:3">
      <c r="A52" s="226" t="s">
        <v>955</v>
      </c>
      <c r="B52" s="454">
        <f>B39-B44</f>
        <v>-2355477.23</v>
      </c>
      <c r="C52" s="447">
        <f>C39-C44</f>
        <v>-2119510.12</v>
      </c>
    </row>
    <row r="53" spans="1:3">
      <c r="A53" s="230" t="s">
        <v>404</v>
      </c>
      <c r="B53" s="453">
        <v>0</v>
      </c>
      <c r="C53" s="449">
        <v>0</v>
      </c>
    </row>
    <row r="54" spans="1:3">
      <c r="A54" s="232" t="s">
        <v>366</v>
      </c>
      <c r="B54" s="452">
        <v>0</v>
      </c>
      <c r="C54" s="448">
        <v>0</v>
      </c>
    </row>
    <row r="55" spans="1:3">
      <c r="A55" s="226" t="s">
        <v>956</v>
      </c>
      <c r="B55" s="454">
        <v>0</v>
      </c>
      <c r="C55" s="447">
        <v>0</v>
      </c>
    </row>
    <row r="56" spans="1:3">
      <c r="A56" s="226" t="s">
        <v>957</v>
      </c>
      <c r="B56" s="454">
        <v>0</v>
      </c>
      <c r="C56" s="447">
        <v>0</v>
      </c>
    </row>
    <row r="57" spans="1:3">
      <c r="A57" s="232" t="s">
        <v>958</v>
      </c>
      <c r="B57" s="452">
        <v>0</v>
      </c>
      <c r="C57" s="448">
        <v>0</v>
      </c>
    </row>
    <row r="58" spans="1:3">
      <c r="A58" s="226" t="s">
        <v>959</v>
      </c>
      <c r="B58" s="454">
        <v>0</v>
      </c>
      <c r="C58" s="447">
        <v>0</v>
      </c>
    </row>
    <row r="59" spans="1:3">
      <c r="A59" s="226" t="s">
        <v>960</v>
      </c>
      <c r="B59" s="454">
        <v>0</v>
      </c>
      <c r="C59" s="447">
        <v>0</v>
      </c>
    </row>
    <row r="60" spans="1:3">
      <c r="A60" s="226" t="s">
        <v>957</v>
      </c>
      <c r="B60" s="454">
        <v>0</v>
      </c>
      <c r="C60" s="447">
        <v>0</v>
      </c>
    </row>
    <row r="61" spans="1:3">
      <c r="A61" s="230" t="s">
        <v>404</v>
      </c>
      <c r="B61" s="452">
        <v>0</v>
      </c>
      <c r="C61" s="448">
        <v>0</v>
      </c>
    </row>
    <row r="62" spans="1:3">
      <c r="A62" s="230" t="s">
        <v>961</v>
      </c>
      <c r="B62" s="452">
        <f>B64-B63</f>
        <v>-133093.54000000004</v>
      </c>
      <c r="C62" s="448">
        <f>C64-C63</f>
        <v>1497727.81</v>
      </c>
    </row>
    <row r="63" spans="1:3">
      <c r="A63" s="230" t="s">
        <v>423</v>
      </c>
      <c r="B63" s="452">
        <v>5487821.75</v>
      </c>
      <c r="C63" s="448">
        <v>3538995.28</v>
      </c>
    </row>
    <row r="64" spans="1:3" ht="24.75">
      <c r="A64" s="609" t="s">
        <v>1110</v>
      </c>
      <c r="B64" s="612">
        <v>5354728.21</v>
      </c>
      <c r="C64" s="448">
        <v>5036723.09</v>
      </c>
    </row>
    <row r="65" spans="1:8">
      <c r="A65" s="227"/>
      <c r="B65" s="456"/>
      <c r="C65" s="457"/>
    </row>
    <row r="67" spans="1:8">
      <c r="A67" s="54" t="s">
        <v>994</v>
      </c>
    </row>
    <row r="68" spans="1:8" ht="36" customHeight="1">
      <c r="A68" s="771" t="s">
        <v>77</v>
      </c>
      <c r="B68" s="771"/>
      <c r="C68" s="771"/>
    </row>
    <row r="71" spans="1:8">
      <c r="A71" s="413" t="s">
        <v>940</v>
      </c>
    </row>
    <row r="72" spans="1:8">
      <c r="A72" s="758" t="s">
        <v>942</v>
      </c>
      <c r="B72" s="758"/>
      <c r="C72" s="758"/>
      <c r="D72" s="203"/>
      <c r="E72" s="203"/>
      <c r="F72" s="100"/>
      <c r="G72" s="100"/>
      <c r="H72" s="17"/>
    </row>
    <row r="73" spans="1:8">
      <c r="A73" s="311"/>
    </row>
    <row r="74" spans="1:8">
      <c r="A74" s="311"/>
    </row>
    <row r="75" spans="1:8">
      <c r="A75" s="311"/>
    </row>
    <row r="76" spans="1:8">
      <c r="A76" s="413" t="s">
        <v>941</v>
      </c>
    </row>
    <row r="77" spans="1:8">
      <c r="A77" s="797" t="s">
        <v>1320</v>
      </c>
      <c r="B77" s="797"/>
      <c r="C77" s="797"/>
      <c r="D77" s="17"/>
      <c r="E77" s="17"/>
      <c r="F77" s="17"/>
      <c r="G77" s="17"/>
    </row>
    <row r="78" spans="1:8">
      <c r="A78" s="311"/>
    </row>
    <row r="79" spans="1:8">
      <c r="A79" s="311"/>
    </row>
    <row r="80" spans="1:8">
      <c r="A80" s="311"/>
    </row>
    <row r="81" spans="1:7">
      <c r="A81" s="413" t="s">
        <v>442</v>
      </c>
    </row>
    <row r="82" spans="1:7">
      <c r="A82" s="414" t="s">
        <v>1289</v>
      </c>
      <c r="B82" s="17"/>
      <c r="C82" s="17"/>
      <c r="D82" s="17"/>
      <c r="E82" s="17"/>
      <c r="F82" s="17"/>
      <c r="G82" s="17"/>
    </row>
    <row r="83" spans="1:7">
      <c r="A83" s="311"/>
    </row>
    <row r="84" spans="1:7">
      <c r="A84" s="311"/>
    </row>
    <row r="85" spans="1:7">
      <c r="A85" s="413"/>
    </row>
    <row r="86" spans="1:7">
      <c r="A86" s="413"/>
    </row>
    <row r="87" spans="1:7">
      <c r="A87" s="413"/>
    </row>
    <row r="88" spans="1:7">
      <c r="A88" s="413"/>
    </row>
    <row r="89" spans="1:7">
      <c r="A89" s="413"/>
    </row>
    <row r="90" spans="1:7">
      <c r="A90" s="413"/>
    </row>
    <row r="91" spans="1:7">
      <c r="A91" s="311"/>
    </row>
    <row r="92" spans="1:7">
      <c r="A92" s="311"/>
    </row>
    <row r="93" spans="1:7">
      <c r="A93" s="311"/>
    </row>
  </sheetData>
  <mergeCells count="6">
    <mergeCell ref="A1:C1"/>
    <mergeCell ref="A72:C72"/>
    <mergeCell ref="A77:C77"/>
    <mergeCell ref="A2:C2"/>
    <mergeCell ref="A3:C3"/>
    <mergeCell ref="A68:C68"/>
  </mergeCells>
  <pageMargins left="0.70866141732283472" right="0.70866141732283472" top="0.74803149606299213" bottom="0.74803149606299213" header="0.31496062992125984" footer="0.31496062992125984"/>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P46"/>
  <sheetViews>
    <sheetView topLeftCell="A28" workbookViewId="0">
      <selection activeCell="D48" sqref="D48"/>
    </sheetView>
  </sheetViews>
  <sheetFormatPr baseColWidth="10" defaultRowHeight="12"/>
  <cols>
    <col min="1" max="1" width="1.140625" style="89" customWidth="1"/>
    <col min="2" max="2" width="11.7109375" style="89" customWidth="1"/>
    <col min="3" max="3" width="54.42578125" style="89" customWidth="1"/>
    <col min="4" max="4" width="19.140625" style="185" customWidth="1"/>
    <col min="5" max="5" width="19.28515625" style="89" customWidth="1"/>
    <col min="6" max="6" width="19" style="89" customWidth="1"/>
    <col min="7" max="7" width="21.28515625" style="89" customWidth="1"/>
    <col min="8" max="8" width="18.7109375" style="89" customWidth="1"/>
    <col min="9" max="9" width="1.140625" style="89" customWidth="1"/>
    <col min="10" max="16384" width="11.42578125" style="89"/>
  </cols>
  <sheetData>
    <row r="1" spans="1:13" s="104" customFormat="1" ht="15" customHeight="1">
      <c r="A1" s="491"/>
      <c r="B1" s="492"/>
      <c r="C1" s="759" t="s">
        <v>427</v>
      </c>
      <c r="D1" s="759"/>
      <c r="E1" s="759"/>
      <c r="F1" s="759"/>
      <c r="G1" s="759"/>
      <c r="H1" s="759"/>
      <c r="I1" s="796"/>
      <c r="J1" s="89"/>
    </row>
    <row r="2" spans="1:13" s="104" customFormat="1" ht="14.1" customHeight="1">
      <c r="A2" s="493"/>
      <c r="B2" s="490"/>
      <c r="C2" s="760" t="s">
        <v>135</v>
      </c>
      <c r="D2" s="760"/>
      <c r="E2" s="760"/>
      <c r="F2" s="760"/>
      <c r="G2" s="760"/>
      <c r="H2" s="760"/>
      <c r="I2" s="539"/>
      <c r="J2" s="89"/>
    </row>
    <row r="3" spans="1:13" s="104" customFormat="1" ht="13.5" customHeight="1" thickBot="1">
      <c r="A3" s="494"/>
      <c r="B3" s="495"/>
      <c r="C3" s="802" t="s">
        <v>1276</v>
      </c>
      <c r="D3" s="802"/>
      <c r="E3" s="802"/>
      <c r="F3" s="802"/>
      <c r="G3" s="802"/>
      <c r="H3" s="802"/>
      <c r="I3" s="540"/>
      <c r="J3" s="89"/>
    </row>
    <row r="4" spans="1:13" s="104" customFormat="1" ht="3" customHeight="1">
      <c r="A4" s="805"/>
      <c r="B4" s="805"/>
      <c r="C4" s="805"/>
      <c r="D4" s="805"/>
      <c r="E4" s="805"/>
      <c r="F4" s="805"/>
      <c r="G4" s="805"/>
      <c r="H4" s="805"/>
      <c r="I4" s="806"/>
    </row>
    <row r="5" spans="1:13" s="172" customFormat="1">
      <c r="A5" s="169"/>
      <c r="B5" s="807" t="s">
        <v>75</v>
      </c>
      <c r="C5" s="807"/>
      <c r="D5" s="170" t="s">
        <v>136</v>
      </c>
      <c r="E5" s="170" t="s">
        <v>137</v>
      </c>
      <c r="F5" s="279" t="s">
        <v>138</v>
      </c>
      <c r="G5" s="279" t="s">
        <v>139</v>
      </c>
      <c r="H5" s="279" t="s">
        <v>140</v>
      </c>
      <c r="I5" s="171"/>
    </row>
    <row r="6" spans="1:13" s="172" customFormat="1">
      <c r="A6" s="173"/>
      <c r="B6" s="808"/>
      <c r="C6" s="808"/>
      <c r="D6" s="174">
        <v>1</v>
      </c>
      <c r="E6" s="174">
        <v>2</v>
      </c>
      <c r="F6" s="280">
        <v>3</v>
      </c>
      <c r="G6" s="280" t="s">
        <v>141</v>
      </c>
      <c r="H6" s="280" t="s">
        <v>142</v>
      </c>
      <c r="I6" s="175"/>
    </row>
    <row r="7" spans="1:13" s="104" customFormat="1" ht="3" customHeight="1">
      <c r="A7" s="809"/>
      <c r="B7" s="805"/>
      <c r="C7" s="805"/>
      <c r="D7" s="805"/>
      <c r="E7" s="805"/>
      <c r="F7" s="805"/>
      <c r="G7" s="805"/>
      <c r="H7" s="805"/>
      <c r="I7" s="806"/>
    </row>
    <row r="8" spans="1:13" s="104" customFormat="1" ht="3" customHeight="1">
      <c r="A8" s="810"/>
      <c r="B8" s="811"/>
      <c r="C8" s="811"/>
      <c r="D8" s="811"/>
      <c r="E8" s="811"/>
      <c r="F8" s="811"/>
      <c r="G8" s="811"/>
      <c r="H8" s="811"/>
      <c r="I8" s="812"/>
      <c r="J8" s="89"/>
    </row>
    <row r="9" spans="1:13" s="104" customFormat="1">
      <c r="A9" s="613"/>
      <c r="B9" s="813" t="s">
        <v>5</v>
      </c>
      <c r="C9" s="813"/>
      <c r="D9" s="614">
        <f>+D11+D21</f>
        <v>29677268.75</v>
      </c>
      <c r="E9" s="614">
        <f>+E11+E21</f>
        <v>41279606.079999998</v>
      </c>
      <c r="F9" s="614">
        <f>+F11+F21</f>
        <v>38702749.019999996</v>
      </c>
      <c r="G9" s="614">
        <f>+G11+G21</f>
        <v>32254125.810000002</v>
      </c>
      <c r="H9" s="615">
        <f t="shared" ref="H9" si="0">+H11+H21</f>
        <v>2576857.0600000024</v>
      </c>
      <c r="I9" s="176"/>
      <c r="J9" s="89"/>
    </row>
    <row r="10" spans="1:13" s="104" customFormat="1" ht="5.0999999999999996" customHeight="1">
      <c r="A10" s="125"/>
      <c r="B10" s="177"/>
      <c r="C10" s="177"/>
      <c r="D10" s="312"/>
      <c r="E10" s="312"/>
      <c r="F10" s="312"/>
      <c r="G10" s="312"/>
      <c r="H10" s="312"/>
      <c r="I10" s="176"/>
      <c r="J10" s="89"/>
    </row>
    <row r="11" spans="1:13" s="104" customFormat="1" ht="20.25">
      <c r="A11" s="616"/>
      <c r="B11" s="804" t="s">
        <v>7</v>
      </c>
      <c r="C11" s="804"/>
      <c r="D11" s="617">
        <f>SUM(D13:D19)</f>
        <v>11096952.309999999</v>
      </c>
      <c r="E11" s="617">
        <f>SUM(E13:E19)</f>
        <v>38924128.850000001</v>
      </c>
      <c r="F11" s="617">
        <f>SUM(F13:F19)</f>
        <v>38702749.019999996</v>
      </c>
      <c r="G11" s="617">
        <f>D11+E11-F11</f>
        <v>11318332.140000001</v>
      </c>
      <c r="H11" s="617">
        <f>G11-D11</f>
        <v>221379.83000000194</v>
      </c>
      <c r="I11" s="179"/>
      <c r="J11" s="180"/>
    </row>
    <row r="12" spans="1:13" s="104" customFormat="1" ht="5.0999999999999996" customHeight="1">
      <c r="A12" s="114"/>
      <c r="B12" s="105"/>
      <c r="C12" s="105"/>
      <c r="D12" s="313"/>
      <c r="E12" s="313"/>
      <c r="F12" s="313"/>
      <c r="G12" s="313"/>
      <c r="H12" s="313"/>
      <c r="I12" s="181"/>
      <c r="J12" s="180"/>
    </row>
    <row r="13" spans="1:13" s="104" customFormat="1" ht="19.5" customHeight="1">
      <c r="A13" s="114"/>
      <c r="B13" s="803" t="s">
        <v>9</v>
      </c>
      <c r="C13" s="803"/>
      <c r="D13" s="292">
        <v>5487821.75</v>
      </c>
      <c r="E13" s="292">
        <v>26007850.57</v>
      </c>
      <c r="F13" s="292">
        <v>26140944.109999999</v>
      </c>
      <c r="G13" s="314">
        <v>5354728.21</v>
      </c>
      <c r="H13" s="314">
        <f>G13-D13</f>
        <v>-133093.54000000004</v>
      </c>
      <c r="I13" s="181"/>
      <c r="J13" s="180"/>
    </row>
    <row r="14" spans="1:13" s="104" customFormat="1" ht="19.5" customHeight="1">
      <c r="A14" s="114"/>
      <c r="B14" s="803" t="s">
        <v>11</v>
      </c>
      <c r="C14" s="803"/>
      <c r="D14" s="292">
        <v>5609130.5599999996</v>
      </c>
      <c r="E14" s="292">
        <v>12916278.279999999</v>
      </c>
      <c r="F14" s="292">
        <v>12561804.91</v>
      </c>
      <c r="G14" s="314">
        <v>5963603.9299999997</v>
      </c>
      <c r="H14" s="314">
        <f t="shared" ref="H14:H19" si="1">G14-D14</f>
        <v>354473.37000000011</v>
      </c>
      <c r="I14" s="181"/>
      <c r="J14" s="180"/>
    </row>
    <row r="15" spans="1:13" s="104" customFormat="1" ht="19.5" customHeight="1">
      <c r="A15" s="114"/>
      <c r="B15" s="803" t="s">
        <v>13</v>
      </c>
      <c r="C15" s="803"/>
      <c r="D15" s="292">
        <v>0</v>
      </c>
      <c r="E15" s="292">
        <v>0</v>
      </c>
      <c r="F15" s="292">
        <v>0</v>
      </c>
      <c r="G15" s="314">
        <f t="shared" ref="G15:G19" si="2">D15+E15-F15</f>
        <v>0</v>
      </c>
      <c r="H15" s="314">
        <f t="shared" si="1"/>
        <v>0</v>
      </c>
      <c r="I15" s="181"/>
      <c r="J15" s="180"/>
    </row>
    <row r="16" spans="1:13" s="104" customFormat="1" ht="19.5" customHeight="1">
      <c r="A16" s="114"/>
      <c r="B16" s="803" t="s">
        <v>15</v>
      </c>
      <c r="C16" s="803"/>
      <c r="D16" s="292">
        <f>+ESF!E16</f>
        <v>0</v>
      </c>
      <c r="E16" s="292">
        <v>0</v>
      </c>
      <c r="F16" s="292">
        <v>0</v>
      </c>
      <c r="G16" s="314">
        <f t="shared" si="2"/>
        <v>0</v>
      </c>
      <c r="H16" s="314">
        <f t="shared" si="1"/>
        <v>0</v>
      </c>
      <c r="I16" s="181"/>
      <c r="J16" s="180"/>
      <c r="M16" s="104" t="s">
        <v>126</v>
      </c>
    </row>
    <row r="17" spans="1:11" s="104" customFormat="1" ht="19.5" customHeight="1">
      <c r="A17" s="114"/>
      <c r="B17" s="803" t="s">
        <v>17</v>
      </c>
      <c r="C17" s="803"/>
      <c r="D17" s="292">
        <f>+ESF!E17</f>
        <v>0</v>
      </c>
      <c r="E17" s="292">
        <v>0</v>
      </c>
      <c r="F17" s="292">
        <v>0</v>
      </c>
      <c r="G17" s="314">
        <f t="shared" si="2"/>
        <v>0</v>
      </c>
      <c r="H17" s="314">
        <f t="shared" si="1"/>
        <v>0</v>
      </c>
      <c r="I17" s="181"/>
      <c r="J17" s="180"/>
    </row>
    <row r="18" spans="1:11" s="104" customFormat="1" ht="19.5" customHeight="1">
      <c r="A18" s="114"/>
      <c r="B18" s="803" t="s">
        <v>19</v>
      </c>
      <c r="C18" s="803"/>
      <c r="D18" s="292">
        <f>+ESF!E18</f>
        <v>0</v>
      </c>
      <c r="E18" s="292">
        <v>0</v>
      </c>
      <c r="F18" s="292">
        <v>0</v>
      </c>
      <c r="G18" s="314">
        <f t="shared" si="2"/>
        <v>0</v>
      </c>
      <c r="H18" s="314">
        <f t="shared" si="1"/>
        <v>0</v>
      </c>
      <c r="I18" s="181"/>
      <c r="J18" s="180"/>
      <c r="K18" s="104" t="s">
        <v>126</v>
      </c>
    </row>
    <row r="19" spans="1:11" ht="19.5" customHeight="1">
      <c r="A19" s="114"/>
      <c r="B19" s="803" t="s">
        <v>21</v>
      </c>
      <c r="C19" s="803"/>
      <c r="D19" s="292">
        <f>+ESF!E19</f>
        <v>0</v>
      </c>
      <c r="E19" s="292">
        <v>0</v>
      </c>
      <c r="F19" s="292">
        <v>0</v>
      </c>
      <c r="G19" s="314">
        <f t="shared" si="2"/>
        <v>0</v>
      </c>
      <c r="H19" s="314">
        <f t="shared" si="1"/>
        <v>0</v>
      </c>
      <c r="I19" s="181"/>
      <c r="J19" s="180"/>
    </row>
    <row r="20" spans="1:11" ht="20.25">
      <c r="A20" s="114"/>
      <c r="B20" s="278"/>
      <c r="C20" s="278"/>
      <c r="D20" s="315"/>
      <c r="E20" s="315"/>
      <c r="F20" s="315"/>
      <c r="G20" s="315"/>
      <c r="H20" s="315"/>
      <c r="I20" s="181"/>
      <c r="J20" s="180"/>
    </row>
    <row r="21" spans="1:11" ht="20.25">
      <c r="A21" s="178"/>
      <c r="B21" s="804" t="s">
        <v>26</v>
      </c>
      <c r="C21" s="804"/>
      <c r="D21" s="617">
        <f>SUM(D23:D31)</f>
        <v>18580316.440000001</v>
      </c>
      <c r="E21" s="617">
        <f>SUM(E23:E31)</f>
        <v>2355477.23</v>
      </c>
      <c r="F21" s="617">
        <f>SUM(F23:F31)</f>
        <v>0</v>
      </c>
      <c r="G21" s="617">
        <f>D21+E21-F21</f>
        <v>20935793.670000002</v>
      </c>
      <c r="H21" s="617">
        <f>G21-D21</f>
        <v>2355477.2300000004</v>
      </c>
      <c r="I21" s="179"/>
      <c r="J21" s="180"/>
    </row>
    <row r="22" spans="1:11" ht="5.0999999999999996" customHeight="1">
      <c r="A22" s="114"/>
      <c r="B22" s="105"/>
      <c r="C22" s="278"/>
      <c r="D22" s="313"/>
      <c r="E22" s="313"/>
      <c r="F22" s="313"/>
      <c r="G22" s="313"/>
      <c r="H22" s="313"/>
      <c r="I22" s="181"/>
      <c r="J22" s="180"/>
    </row>
    <row r="23" spans="1:11" ht="19.5" customHeight="1">
      <c r="A23" s="114"/>
      <c r="B23" s="803" t="s">
        <v>28</v>
      </c>
      <c r="C23" s="803"/>
      <c r="D23" s="292"/>
      <c r="E23" s="292"/>
      <c r="F23" s="292"/>
      <c r="G23" s="314">
        <f>+D23+E23-F23</f>
        <v>0</v>
      </c>
      <c r="H23" s="314">
        <f>G23-D23</f>
        <v>0</v>
      </c>
      <c r="I23" s="181"/>
      <c r="J23" s="180"/>
    </row>
    <row r="24" spans="1:11" ht="19.5" customHeight="1">
      <c r="A24" s="114"/>
      <c r="B24" s="803" t="s">
        <v>30</v>
      </c>
      <c r="C24" s="803"/>
      <c r="D24" s="292">
        <f>+ESF!E29</f>
        <v>0</v>
      </c>
      <c r="E24" s="292">
        <v>0</v>
      </c>
      <c r="F24" s="292">
        <v>0</v>
      </c>
      <c r="G24" s="314">
        <f t="shared" ref="G24:G31" si="3">D24+E24-F24</f>
        <v>0</v>
      </c>
      <c r="H24" s="314">
        <f t="shared" ref="H24:H31" si="4">G24-D24</f>
        <v>0</v>
      </c>
      <c r="I24" s="181"/>
      <c r="J24" s="180"/>
    </row>
    <row r="25" spans="1:11" ht="19.5" customHeight="1">
      <c r="A25" s="114"/>
      <c r="B25" s="803" t="s">
        <v>32</v>
      </c>
      <c r="C25" s="803"/>
      <c r="D25" s="292">
        <v>9543608.1799999997</v>
      </c>
      <c r="E25" s="292">
        <v>2146322.71</v>
      </c>
      <c r="F25" s="292">
        <v>0</v>
      </c>
      <c r="G25" s="314">
        <v>11689930.890000001</v>
      </c>
      <c r="H25" s="314">
        <f t="shared" si="4"/>
        <v>2146322.7100000009</v>
      </c>
      <c r="I25" s="181"/>
      <c r="J25" s="180"/>
    </row>
    <row r="26" spans="1:11" ht="19.5" customHeight="1">
      <c r="A26" s="114"/>
      <c r="B26" s="803" t="s">
        <v>143</v>
      </c>
      <c r="C26" s="803"/>
      <c r="D26" s="292">
        <v>8733048.7799999993</v>
      </c>
      <c r="E26" s="292">
        <v>127154.52</v>
      </c>
      <c r="F26" s="292">
        <v>0</v>
      </c>
      <c r="G26" s="314">
        <v>8860203.3000000007</v>
      </c>
      <c r="H26" s="314">
        <f t="shared" si="4"/>
        <v>127154.52000000142</v>
      </c>
      <c r="I26" s="181"/>
      <c r="J26" s="180"/>
    </row>
    <row r="27" spans="1:11" ht="19.5" customHeight="1">
      <c r="A27" s="114"/>
      <c r="B27" s="803" t="s">
        <v>36</v>
      </c>
      <c r="C27" s="803"/>
      <c r="D27" s="292">
        <v>0</v>
      </c>
      <c r="E27" s="292">
        <v>0</v>
      </c>
      <c r="F27" s="292">
        <v>0</v>
      </c>
      <c r="G27" s="314">
        <f t="shared" si="3"/>
        <v>0</v>
      </c>
      <c r="H27" s="314">
        <f t="shared" si="4"/>
        <v>0</v>
      </c>
      <c r="I27" s="181"/>
      <c r="J27" s="180"/>
    </row>
    <row r="28" spans="1:11" ht="19.5" customHeight="1">
      <c r="A28" s="114"/>
      <c r="B28" s="803" t="s">
        <v>38</v>
      </c>
      <c r="C28" s="803"/>
      <c r="D28" s="292">
        <v>0</v>
      </c>
      <c r="E28" s="292">
        <v>0</v>
      </c>
      <c r="F28" s="292">
        <v>0</v>
      </c>
      <c r="G28" s="314">
        <f t="shared" si="3"/>
        <v>0</v>
      </c>
      <c r="H28" s="314">
        <f t="shared" si="4"/>
        <v>0</v>
      </c>
      <c r="I28" s="181"/>
      <c r="J28" s="180"/>
    </row>
    <row r="29" spans="1:11" ht="19.5" customHeight="1">
      <c r="A29" s="114"/>
      <c r="B29" s="803" t="s">
        <v>40</v>
      </c>
      <c r="C29" s="803"/>
      <c r="D29" s="292">
        <v>303659.48</v>
      </c>
      <c r="E29" s="292">
        <v>82000</v>
      </c>
      <c r="F29" s="292">
        <v>0</v>
      </c>
      <c r="G29" s="314">
        <v>385659.48</v>
      </c>
      <c r="H29" s="314">
        <f t="shared" si="4"/>
        <v>82000</v>
      </c>
      <c r="I29" s="181"/>
      <c r="J29" s="180" t="str">
        <f>IF(G29=ESF!D34," ","error")</f>
        <v xml:space="preserve"> </v>
      </c>
    </row>
    <row r="30" spans="1:11" ht="19.5" customHeight="1">
      <c r="A30" s="114"/>
      <c r="B30" s="803" t="s">
        <v>41</v>
      </c>
      <c r="C30" s="803"/>
      <c r="D30" s="292">
        <f>+ESF!E35</f>
        <v>0</v>
      </c>
      <c r="E30" s="292">
        <v>0</v>
      </c>
      <c r="F30" s="292">
        <v>0</v>
      </c>
      <c r="G30" s="314">
        <f t="shared" si="3"/>
        <v>0</v>
      </c>
      <c r="H30" s="314">
        <f t="shared" si="4"/>
        <v>0</v>
      </c>
      <c r="I30" s="181"/>
      <c r="J30" s="180" t="str">
        <f>IF(G30=ESF!D35," ","error")</f>
        <v xml:space="preserve"> </v>
      </c>
    </row>
    <row r="31" spans="1:11" ht="19.5" customHeight="1">
      <c r="A31" s="114"/>
      <c r="B31" s="803" t="s">
        <v>43</v>
      </c>
      <c r="C31" s="803"/>
      <c r="D31" s="292">
        <f>+ESF!E36</f>
        <v>0</v>
      </c>
      <c r="E31" s="292">
        <v>0</v>
      </c>
      <c r="F31" s="292">
        <v>0</v>
      </c>
      <c r="G31" s="314">
        <f t="shared" si="3"/>
        <v>0</v>
      </c>
      <c r="H31" s="314">
        <f t="shared" si="4"/>
        <v>0</v>
      </c>
      <c r="I31" s="181"/>
      <c r="J31" s="180" t="str">
        <f>IF(G31=ESF!D36," ","error")</f>
        <v xml:space="preserve"> </v>
      </c>
    </row>
    <row r="32" spans="1:11" ht="8.25" customHeight="1">
      <c r="A32" s="814"/>
      <c r="B32" s="815"/>
      <c r="C32" s="815"/>
      <c r="D32" s="815"/>
      <c r="E32" s="815"/>
      <c r="F32" s="815"/>
      <c r="G32" s="815"/>
      <c r="H32" s="815"/>
      <c r="I32" s="816"/>
    </row>
    <row r="33" spans="1:16" ht="15" customHeight="1">
      <c r="A33" s="182"/>
      <c r="B33" s="555" t="s">
        <v>994</v>
      </c>
      <c r="C33" s="184"/>
      <c r="E33" s="182"/>
      <c r="F33" s="182"/>
      <c r="G33" s="182"/>
      <c r="H33" s="182"/>
      <c r="I33" s="182"/>
    </row>
    <row r="34" spans="1:16" ht="15" customHeight="1">
      <c r="A34" s="104"/>
      <c r="B34" s="771" t="s">
        <v>77</v>
      </c>
      <c r="C34" s="771"/>
      <c r="D34" s="771"/>
      <c r="E34" s="771"/>
      <c r="F34" s="771"/>
      <c r="G34" s="771"/>
      <c r="H34" s="771"/>
      <c r="I34" s="116"/>
      <c r="J34" s="104"/>
      <c r="K34" s="104"/>
      <c r="L34" s="104"/>
      <c r="M34" s="104"/>
      <c r="N34" s="104"/>
      <c r="O34" s="104"/>
      <c r="P34" s="104"/>
    </row>
    <row r="35" spans="1:16" ht="37.5" customHeight="1">
      <c r="A35" s="104"/>
      <c r="B35" s="792"/>
      <c r="C35" s="792"/>
      <c r="D35" s="131"/>
      <c r="E35" s="274"/>
      <c r="F35" s="274"/>
      <c r="G35" s="274"/>
      <c r="H35" s="100"/>
      <c r="I35" s="131"/>
      <c r="J35" s="104"/>
      <c r="K35" s="104"/>
      <c r="L35" s="104"/>
      <c r="M35" s="104"/>
      <c r="N35" s="104"/>
      <c r="O35" s="104"/>
      <c r="P35" s="104"/>
    </row>
    <row r="36" spans="1:16" customFormat="1" ht="18.75" customHeight="1">
      <c r="A36" s="77"/>
      <c r="B36" s="100" t="s">
        <v>938</v>
      </c>
      <c r="C36" s="100"/>
      <c r="D36" s="203"/>
      <c r="E36" s="203"/>
      <c r="F36" s="100"/>
      <c r="G36" s="100"/>
      <c r="H36" s="17"/>
    </row>
    <row r="37" spans="1:16" ht="14.1" customHeight="1">
      <c r="A37" s="104"/>
      <c r="B37" s="775"/>
      <c r="C37" s="775"/>
      <c r="D37" s="123"/>
      <c r="E37" s="775"/>
      <c r="F37" s="775"/>
      <c r="G37" s="775"/>
      <c r="H37" s="775"/>
      <c r="I37" s="117"/>
      <c r="O37" s="104"/>
      <c r="P37" s="104"/>
    </row>
    <row r="38" spans="1:16" ht="14.1" customHeight="1">
      <c r="A38" s="104"/>
      <c r="B38" s="703"/>
      <c r="C38" s="703"/>
      <c r="D38" s="123"/>
      <c r="E38" s="703"/>
      <c r="F38" s="703"/>
      <c r="G38" s="703"/>
      <c r="H38" s="703"/>
      <c r="I38" s="117"/>
      <c r="O38" s="104"/>
      <c r="P38" s="104"/>
    </row>
    <row r="39" spans="1:16">
      <c r="B39" s="104"/>
      <c r="C39" s="104"/>
      <c r="D39" s="149"/>
      <c r="E39" s="104"/>
      <c r="F39" s="104"/>
      <c r="G39" s="104"/>
    </row>
    <row r="40" spans="1:16">
      <c r="B40" s="792"/>
      <c r="C40" s="792"/>
      <c r="D40" s="149"/>
      <c r="E40" s="792"/>
      <c r="F40" s="792"/>
      <c r="G40" s="133"/>
    </row>
    <row r="41" spans="1:16" customFormat="1" ht="15">
      <c r="A41" s="88" t="s">
        <v>1321</v>
      </c>
      <c r="B41" s="17"/>
      <c r="C41" s="17"/>
      <c r="D41" s="17"/>
      <c r="E41" s="17"/>
      <c r="F41" s="17"/>
      <c r="G41" s="17"/>
    </row>
    <row r="43" spans="1:16">
      <c r="D43" s="404"/>
    </row>
    <row r="45" spans="1:16">
      <c r="A45" s="316"/>
      <c r="B45" s="316"/>
      <c r="C45" s="133"/>
    </row>
    <row r="46" spans="1:16" s="418" customFormat="1" ht="15">
      <c r="A46" s="416" t="s">
        <v>939</v>
      </c>
      <c r="B46" s="417"/>
      <c r="C46" s="417"/>
      <c r="D46" s="417"/>
      <c r="E46" s="417"/>
      <c r="F46" s="417"/>
      <c r="G46" s="417"/>
    </row>
  </sheetData>
  <sheetProtection formatCells="0" selectLockedCells="1"/>
  <mergeCells count="33">
    <mergeCell ref="E37:H37"/>
    <mergeCell ref="B30:C30"/>
    <mergeCell ref="B31:C31"/>
    <mergeCell ref="A32:I32"/>
    <mergeCell ref="B34:H34"/>
    <mergeCell ref="B35:C35"/>
    <mergeCell ref="C1:I1"/>
    <mergeCell ref="C2:H2"/>
    <mergeCell ref="B15:C15"/>
    <mergeCell ref="A4:I4"/>
    <mergeCell ref="B5:C6"/>
    <mergeCell ref="A7:I7"/>
    <mergeCell ref="A8:I8"/>
    <mergeCell ref="B9:C9"/>
    <mergeCell ref="B11:C11"/>
    <mergeCell ref="B13:C13"/>
    <mergeCell ref="B14:C14"/>
    <mergeCell ref="B40:C40"/>
    <mergeCell ref="E40:F40"/>
    <mergeCell ref="C3:H3"/>
    <mergeCell ref="B29:C29"/>
    <mergeCell ref="B16:C16"/>
    <mergeCell ref="B17:C17"/>
    <mergeCell ref="B18:C18"/>
    <mergeCell ref="B19:C19"/>
    <mergeCell ref="B21:C21"/>
    <mergeCell ref="B23:C23"/>
    <mergeCell ref="B24:C24"/>
    <mergeCell ref="B25:C25"/>
    <mergeCell ref="B26:C26"/>
    <mergeCell ref="B27:C27"/>
    <mergeCell ref="B28:C28"/>
    <mergeCell ref="B37:C37"/>
  </mergeCells>
  <printOptions verticalCentered="1"/>
  <pageMargins left="0.51181102362204722" right="0" top="0.19685039370078741" bottom="0.19685039370078741" header="0" footer="0"/>
  <pageSetup scale="77"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221"/>
  <sheetViews>
    <sheetView workbookViewId="0">
      <selection activeCell="A2" sqref="A2:E3"/>
    </sheetView>
  </sheetViews>
  <sheetFormatPr baseColWidth="10" defaultRowHeight="15"/>
  <cols>
    <col min="4" max="5" width="11.42578125" style="7"/>
  </cols>
  <sheetData>
    <row r="2" spans="1:5">
      <c r="A2" s="826" t="s">
        <v>1</v>
      </c>
      <c r="B2" s="826"/>
      <c r="C2" s="826"/>
      <c r="D2" s="826"/>
      <c r="E2" s="13" t="e">
        <f>ESF!#REF!</f>
        <v>#REF!</v>
      </c>
    </row>
    <row r="3" spans="1:5">
      <c r="A3" s="826" t="s">
        <v>3</v>
      </c>
      <c r="B3" s="826"/>
      <c r="C3" s="826"/>
      <c r="D3" s="826"/>
      <c r="E3" s="13" t="e">
        <f>ESF!#REF!</f>
        <v>#REF!</v>
      </c>
    </row>
    <row r="4" spans="1:5">
      <c r="A4" s="826" t="s">
        <v>2</v>
      </c>
      <c r="B4" s="826"/>
      <c r="C4" s="826"/>
      <c r="D4" s="826"/>
      <c r="E4" s="14"/>
    </row>
    <row r="5" spans="1:5">
      <c r="A5" s="826" t="s">
        <v>72</v>
      </c>
      <c r="B5" s="826"/>
      <c r="C5" s="826"/>
      <c r="D5" s="826"/>
      <c r="E5" t="s">
        <v>70</v>
      </c>
    </row>
    <row r="6" spans="1:5">
      <c r="A6" s="6"/>
      <c r="B6" s="6"/>
      <c r="C6" s="821" t="s">
        <v>4</v>
      </c>
      <c r="D6" s="821"/>
      <c r="E6" s="1">
        <v>2013</v>
      </c>
    </row>
    <row r="7" spans="1:5">
      <c r="A7" s="817" t="s">
        <v>68</v>
      </c>
      <c r="B7" s="818" t="s">
        <v>7</v>
      </c>
      <c r="C7" s="819" t="s">
        <v>9</v>
      </c>
      <c r="D7" s="819"/>
      <c r="E7" s="8">
        <f>ESF!D13</f>
        <v>5354728.21</v>
      </c>
    </row>
    <row r="8" spans="1:5">
      <c r="A8" s="817"/>
      <c r="B8" s="818"/>
      <c r="C8" s="819" t="s">
        <v>11</v>
      </c>
      <c r="D8" s="819"/>
      <c r="E8" s="8">
        <f>ESF!D14</f>
        <v>5963603.9299999997</v>
      </c>
    </row>
    <row r="9" spans="1:5">
      <c r="A9" s="817"/>
      <c r="B9" s="818"/>
      <c r="C9" s="819" t="s">
        <v>13</v>
      </c>
      <c r="D9" s="819"/>
      <c r="E9" s="8">
        <f>ESF!D15</f>
        <v>0</v>
      </c>
    </row>
    <row r="10" spans="1:5">
      <c r="A10" s="817"/>
      <c r="B10" s="818"/>
      <c r="C10" s="819" t="s">
        <v>15</v>
      </c>
      <c r="D10" s="819"/>
      <c r="E10" s="8">
        <f>ESF!D16</f>
        <v>0</v>
      </c>
    </row>
    <row r="11" spans="1:5">
      <c r="A11" s="817"/>
      <c r="B11" s="818"/>
      <c r="C11" s="819" t="s">
        <v>17</v>
      </c>
      <c r="D11" s="819"/>
      <c r="E11" s="8">
        <f>ESF!D17</f>
        <v>0</v>
      </c>
    </row>
    <row r="12" spans="1:5">
      <c r="A12" s="817"/>
      <c r="B12" s="818"/>
      <c r="C12" s="819" t="s">
        <v>19</v>
      </c>
      <c r="D12" s="819"/>
      <c r="E12" s="8">
        <f>ESF!D18</f>
        <v>0</v>
      </c>
    </row>
    <row r="13" spans="1:5">
      <c r="A13" s="817"/>
      <c r="B13" s="818"/>
      <c r="C13" s="819" t="s">
        <v>21</v>
      </c>
      <c r="D13" s="819"/>
      <c r="E13" s="8">
        <f>ESF!D19</f>
        <v>0</v>
      </c>
    </row>
    <row r="14" spans="1:5" ht="15.75" thickBot="1">
      <c r="A14" s="817"/>
      <c r="B14" s="4"/>
      <c r="C14" s="820" t="s">
        <v>24</v>
      </c>
      <c r="D14" s="820"/>
      <c r="E14" s="9">
        <f>ESF!D21</f>
        <v>11318332.140000001</v>
      </c>
    </row>
    <row r="15" spans="1:5">
      <c r="A15" s="817"/>
      <c r="B15" s="818" t="s">
        <v>26</v>
      </c>
      <c r="C15" s="819" t="s">
        <v>28</v>
      </c>
      <c r="D15" s="819"/>
      <c r="E15" s="8">
        <f>ESF!D26</f>
        <v>0</v>
      </c>
    </row>
    <row r="16" spans="1:5">
      <c r="A16" s="817"/>
      <c r="B16" s="818"/>
      <c r="C16" s="819" t="s">
        <v>30</v>
      </c>
      <c r="D16" s="819"/>
      <c r="E16" s="8">
        <f>ESF!D29</f>
        <v>0</v>
      </c>
    </row>
    <row r="17" spans="1:5">
      <c r="A17" s="817"/>
      <c r="B17" s="818"/>
      <c r="C17" s="819" t="s">
        <v>32</v>
      </c>
      <c r="D17" s="819"/>
      <c r="E17" s="8">
        <f>ESF!D30</f>
        <v>11689930.890000001</v>
      </c>
    </row>
    <row r="18" spans="1:5">
      <c r="A18" s="817"/>
      <c r="B18" s="818"/>
      <c r="C18" s="819" t="s">
        <v>34</v>
      </c>
      <c r="D18" s="819"/>
      <c r="E18" s="8">
        <f>ESF!D31</f>
        <v>8860203.3300000001</v>
      </c>
    </row>
    <row r="19" spans="1:5">
      <c r="A19" s="817"/>
      <c r="B19" s="818"/>
      <c r="C19" s="819" t="s">
        <v>36</v>
      </c>
      <c r="D19" s="819"/>
      <c r="E19" s="8">
        <f>ESF!D32</f>
        <v>0</v>
      </c>
    </row>
    <row r="20" spans="1:5">
      <c r="A20" s="817"/>
      <c r="B20" s="818"/>
      <c r="C20" s="819" t="s">
        <v>38</v>
      </c>
      <c r="D20" s="819"/>
      <c r="E20" s="8">
        <f>ESF!D33</f>
        <v>0</v>
      </c>
    </row>
    <row r="21" spans="1:5">
      <c r="A21" s="817"/>
      <c r="B21" s="818"/>
      <c r="C21" s="819" t="s">
        <v>40</v>
      </c>
      <c r="D21" s="819"/>
      <c r="E21" s="8">
        <f>ESF!D34</f>
        <v>385659.48</v>
      </c>
    </row>
    <row r="22" spans="1:5">
      <c r="A22" s="817"/>
      <c r="B22" s="818"/>
      <c r="C22" s="819" t="s">
        <v>41</v>
      </c>
      <c r="D22" s="819"/>
      <c r="E22" s="8">
        <f>ESF!D35</f>
        <v>0</v>
      </c>
    </row>
    <row r="23" spans="1:5">
      <c r="A23" s="817"/>
      <c r="B23" s="818"/>
      <c r="C23" s="819" t="s">
        <v>43</v>
      </c>
      <c r="D23" s="819"/>
      <c r="E23" s="8">
        <f>ESF!D36</f>
        <v>0</v>
      </c>
    </row>
    <row r="24" spans="1:5" ht="15.75" thickBot="1">
      <c r="A24" s="817"/>
      <c r="B24" s="4"/>
      <c r="C24" s="820" t="s">
        <v>45</v>
      </c>
      <c r="D24" s="820"/>
      <c r="E24" s="9">
        <f>ESF!D38</f>
        <v>20935793.699999999</v>
      </c>
    </row>
    <row r="25" spans="1:5" ht="15.75" thickBot="1">
      <c r="A25" s="817"/>
      <c r="B25" s="2"/>
      <c r="C25" s="820" t="s">
        <v>47</v>
      </c>
      <c r="D25" s="820"/>
      <c r="E25" s="9">
        <f>ESF!D40</f>
        <v>32254125.84</v>
      </c>
    </row>
    <row r="26" spans="1:5">
      <c r="A26" s="817" t="s">
        <v>69</v>
      </c>
      <c r="B26" s="818" t="s">
        <v>8</v>
      </c>
      <c r="C26" s="819" t="s">
        <v>10</v>
      </c>
      <c r="D26" s="819"/>
      <c r="E26" s="8">
        <f>ESF!I13</f>
        <v>2873302.4</v>
      </c>
    </row>
    <row r="27" spans="1:5">
      <c r="A27" s="817"/>
      <c r="B27" s="818"/>
      <c r="C27" s="819" t="s">
        <v>12</v>
      </c>
      <c r="D27" s="819"/>
      <c r="E27" s="8">
        <f>ESF!I14</f>
        <v>0</v>
      </c>
    </row>
    <row r="28" spans="1:5">
      <c r="A28" s="817"/>
      <c r="B28" s="818"/>
      <c r="C28" s="819" t="s">
        <v>14</v>
      </c>
      <c r="D28" s="819"/>
      <c r="E28" s="8">
        <f>ESF!I15</f>
        <v>0</v>
      </c>
    </row>
    <row r="29" spans="1:5">
      <c r="A29" s="817"/>
      <c r="B29" s="818"/>
      <c r="C29" s="819" t="s">
        <v>16</v>
      </c>
      <c r="D29" s="819"/>
      <c r="E29" s="8">
        <f>ESF!I16</f>
        <v>0</v>
      </c>
    </row>
    <row r="30" spans="1:5">
      <c r="A30" s="817"/>
      <c r="B30" s="818"/>
      <c r="C30" s="819" t="s">
        <v>18</v>
      </c>
      <c r="D30" s="819"/>
      <c r="E30" s="8">
        <f>ESF!I17</f>
        <v>0</v>
      </c>
    </row>
    <row r="31" spans="1:5">
      <c r="A31" s="817"/>
      <c r="B31" s="818"/>
      <c r="C31" s="819" t="s">
        <v>20</v>
      </c>
      <c r="D31" s="819"/>
      <c r="E31" s="8">
        <f>ESF!I18</f>
        <v>0</v>
      </c>
    </row>
    <row r="32" spans="1:5">
      <c r="A32" s="817"/>
      <c r="B32" s="818"/>
      <c r="C32" s="819" t="s">
        <v>22</v>
      </c>
      <c r="D32" s="819"/>
      <c r="E32" s="8">
        <f>ESF!I19</f>
        <v>0</v>
      </c>
    </row>
    <row r="33" spans="1:5">
      <c r="A33" s="817"/>
      <c r="B33" s="818"/>
      <c r="C33" s="819" t="s">
        <v>23</v>
      </c>
      <c r="D33" s="819"/>
      <c r="E33" s="8">
        <f>ESF!I20</f>
        <v>0</v>
      </c>
    </row>
    <row r="34" spans="1:5" ht="15.75" thickBot="1">
      <c r="A34" s="817"/>
      <c r="B34" s="4"/>
      <c r="C34" s="820" t="s">
        <v>25</v>
      </c>
      <c r="D34" s="820"/>
      <c r="E34" s="9">
        <f>ESF!I22</f>
        <v>2873302.4</v>
      </c>
    </row>
    <row r="35" spans="1:5">
      <c r="A35" s="817"/>
      <c r="B35" s="818" t="s">
        <v>27</v>
      </c>
      <c r="C35" s="819" t="s">
        <v>29</v>
      </c>
      <c r="D35" s="819"/>
      <c r="E35" s="8">
        <f>ESF!I26</f>
        <v>0</v>
      </c>
    </row>
    <row r="36" spans="1:5">
      <c r="A36" s="817"/>
      <c r="B36" s="818"/>
      <c r="C36" s="819" t="s">
        <v>31</v>
      </c>
      <c r="D36" s="819"/>
      <c r="E36" s="8">
        <f>ESF!I27</f>
        <v>0</v>
      </c>
    </row>
    <row r="37" spans="1:5">
      <c r="A37" s="817"/>
      <c r="B37" s="818"/>
      <c r="C37" s="819" t="s">
        <v>33</v>
      </c>
      <c r="D37" s="819"/>
      <c r="E37" s="8">
        <f>ESF!I28</f>
        <v>0</v>
      </c>
    </row>
    <row r="38" spans="1:5">
      <c r="A38" s="817"/>
      <c r="B38" s="818"/>
      <c r="C38" s="819" t="s">
        <v>35</v>
      </c>
      <c r="D38" s="819"/>
      <c r="E38" s="8">
        <f>ESF!I29</f>
        <v>0</v>
      </c>
    </row>
    <row r="39" spans="1:5">
      <c r="A39" s="817"/>
      <c r="B39" s="818"/>
      <c r="C39" s="819" t="s">
        <v>37</v>
      </c>
      <c r="D39" s="819"/>
      <c r="E39" s="8">
        <f>ESF!I30</f>
        <v>0</v>
      </c>
    </row>
    <row r="40" spans="1:5">
      <c r="A40" s="817"/>
      <c r="B40" s="818"/>
      <c r="C40" s="819" t="s">
        <v>39</v>
      </c>
      <c r="D40" s="819"/>
      <c r="E40" s="8">
        <f>ESF!I31</f>
        <v>0</v>
      </c>
    </row>
    <row r="41" spans="1:5" ht="15.75" thickBot="1">
      <c r="A41" s="817"/>
      <c r="B41" s="2"/>
      <c r="C41" s="820" t="s">
        <v>42</v>
      </c>
      <c r="D41" s="820"/>
      <c r="E41" s="9">
        <f>ESF!I33</f>
        <v>0</v>
      </c>
    </row>
    <row r="42" spans="1:5" ht="15.75" thickBot="1">
      <c r="A42" s="817"/>
      <c r="B42" s="2"/>
      <c r="C42" s="820" t="s">
        <v>44</v>
      </c>
      <c r="D42" s="820"/>
      <c r="E42" s="9">
        <f>ESF!I35</f>
        <v>2873302.4</v>
      </c>
    </row>
    <row r="43" spans="1:5">
      <c r="A43" s="3"/>
      <c r="B43" s="818" t="s">
        <v>46</v>
      </c>
      <c r="C43" s="822" t="s">
        <v>48</v>
      </c>
      <c r="D43" s="822"/>
      <c r="E43" s="10">
        <f>ESF!I39</f>
        <v>9294807.6799999997</v>
      </c>
    </row>
    <row r="44" spans="1:5">
      <c r="A44" s="3"/>
      <c r="B44" s="818"/>
      <c r="C44" s="819" t="s">
        <v>49</v>
      </c>
      <c r="D44" s="819"/>
      <c r="E44" s="8">
        <f>ESF!I41</f>
        <v>9294807.6799999997</v>
      </c>
    </row>
    <row r="45" spans="1:5">
      <c r="A45" s="3"/>
      <c r="B45" s="818"/>
      <c r="C45" s="819" t="s">
        <v>50</v>
      </c>
      <c r="D45" s="819"/>
      <c r="E45" s="8">
        <f>ESF!I42</f>
        <v>0</v>
      </c>
    </row>
    <row r="46" spans="1:5">
      <c r="A46" s="3"/>
      <c r="B46" s="818"/>
      <c r="C46" s="819" t="s">
        <v>51</v>
      </c>
      <c r="D46" s="819"/>
      <c r="E46" s="8">
        <f>ESF!I43</f>
        <v>0</v>
      </c>
    </row>
    <row r="47" spans="1:5">
      <c r="A47" s="3"/>
      <c r="B47" s="818"/>
      <c r="C47" s="822" t="s">
        <v>52</v>
      </c>
      <c r="D47" s="822"/>
      <c r="E47" s="10">
        <f>ESF!I45</f>
        <v>20086015.759999998</v>
      </c>
    </row>
    <row r="48" spans="1:5">
      <c r="A48" s="3"/>
      <c r="B48" s="818"/>
      <c r="C48" s="819" t="s">
        <v>53</v>
      </c>
      <c r="D48" s="819"/>
      <c r="E48" s="8">
        <f>ESF!I47</f>
        <v>5766113.1900000004</v>
      </c>
    </row>
    <row r="49" spans="1:5">
      <c r="A49" s="3"/>
      <c r="B49" s="818"/>
      <c r="C49" s="819" t="s">
        <v>54</v>
      </c>
      <c r="D49" s="819"/>
      <c r="E49" s="8">
        <f>ESF!I48</f>
        <v>51910930.799999997</v>
      </c>
    </row>
    <row r="50" spans="1:5">
      <c r="A50" s="3"/>
      <c r="B50" s="818"/>
      <c r="C50" s="819" t="s">
        <v>55</v>
      </c>
      <c r="D50" s="819"/>
      <c r="E50" s="8">
        <f>ESF!I49</f>
        <v>0</v>
      </c>
    </row>
    <row r="51" spans="1:5">
      <c r="A51" s="3"/>
      <c r="B51" s="818"/>
      <c r="C51" s="819" t="s">
        <v>56</v>
      </c>
      <c r="D51" s="819"/>
      <c r="E51" s="8">
        <f>ESF!I50</f>
        <v>0</v>
      </c>
    </row>
    <row r="52" spans="1:5">
      <c r="A52" s="3"/>
      <c r="B52" s="818"/>
      <c r="C52" s="819" t="s">
        <v>57</v>
      </c>
      <c r="D52" s="819"/>
      <c r="E52" s="8">
        <f>ESF!I51</f>
        <v>-37591028.229999997</v>
      </c>
    </row>
    <row r="53" spans="1:5">
      <c r="A53" s="3"/>
      <c r="B53" s="818"/>
      <c r="C53" s="822" t="s">
        <v>58</v>
      </c>
      <c r="D53" s="822"/>
      <c r="E53" s="10">
        <f>ESF!I53</f>
        <v>0</v>
      </c>
    </row>
    <row r="54" spans="1:5">
      <c r="A54" s="3"/>
      <c r="B54" s="818"/>
      <c r="C54" s="819" t="s">
        <v>59</v>
      </c>
      <c r="D54" s="819"/>
      <c r="E54" s="8">
        <f>ESF!I55</f>
        <v>0</v>
      </c>
    </row>
    <row r="55" spans="1:5">
      <c r="A55" s="3"/>
      <c r="B55" s="818"/>
      <c r="C55" s="819" t="s">
        <v>60</v>
      </c>
      <c r="D55" s="819"/>
      <c r="E55" s="8">
        <f>ESF!I56</f>
        <v>0</v>
      </c>
    </row>
    <row r="56" spans="1:5" ht="15.75" thickBot="1">
      <c r="A56" s="3"/>
      <c r="B56" s="818"/>
      <c r="C56" s="820" t="s">
        <v>61</v>
      </c>
      <c r="D56" s="820"/>
      <c r="E56" s="9">
        <f>ESF!I58</f>
        <v>29380823.439999998</v>
      </c>
    </row>
    <row r="57" spans="1:5" ht="15.75" thickBot="1">
      <c r="A57" s="3"/>
      <c r="B57" s="2"/>
      <c r="C57" s="820" t="s">
        <v>62</v>
      </c>
      <c r="D57" s="820"/>
      <c r="E57" s="9">
        <f>ESF!I60</f>
        <v>32254125.839999996</v>
      </c>
    </row>
    <row r="58" spans="1:5">
      <c r="A58" s="3"/>
      <c r="B58" s="2"/>
      <c r="C58" s="821" t="s">
        <v>4</v>
      </c>
      <c r="D58" s="821"/>
      <c r="E58" s="1">
        <v>2012</v>
      </c>
    </row>
    <row r="59" spans="1:5">
      <c r="A59" s="817" t="s">
        <v>68</v>
      </c>
      <c r="B59" s="818" t="s">
        <v>7</v>
      </c>
      <c r="C59" s="819" t="s">
        <v>9</v>
      </c>
      <c r="D59" s="819"/>
      <c r="E59" s="8">
        <f>ESF!E13</f>
        <v>5036723.09</v>
      </c>
    </row>
    <row r="60" spans="1:5">
      <c r="A60" s="817"/>
      <c r="B60" s="818"/>
      <c r="C60" s="819" t="s">
        <v>11</v>
      </c>
      <c r="D60" s="819"/>
      <c r="E60" s="8">
        <f>ESF!E14</f>
        <v>4957170.71</v>
      </c>
    </row>
    <row r="61" spans="1:5">
      <c r="A61" s="817"/>
      <c r="B61" s="818"/>
      <c r="C61" s="819" t="s">
        <v>13</v>
      </c>
      <c r="D61" s="819"/>
      <c r="E61" s="8">
        <f>ESF!E15</f>
        <v>4000</v>
      </c>
    </row>
    <row r="62" spans="1:5">
      <c r="A62" s="817"/>
      <c r="B62" s="818"/>
      <c r="C62" s="819" t="s">
        <v>15</v>
      </c>
      <c r="D62" s="819"/>
      <c r="E62" s="8">
        <f>ESF!E16</f>
        <v>0</v>
      </c>
    </row>
    <row r="63" spans="1:5">
      <c r="A63" s="817"/>
      <c r="B63" s="818"/>
      <c r="C63" s="819" t="s">
        <v>17</v>
      </c>
      <c r="D63" s="819"/>
      <c r="E63" s="8">
        <f>ESF!E17</f>
        <v>0</v>
      </c>
    </row>
    <row r="64" spans="1:5">
      <c r="A64" s="817"/>
      <c r="B64" s="818"/>
      <c r="C64" s="819" t="s">
        <v>19</v>
      </c>
      <c r="D64" s="819"/>
      <c r="E64" s="8">
        <f>ESF!E18</f>
        <v>0</v>
      </c>
    </row>
    <row r="65" spans="1:5">
      <c r="A65" s="817"/>
      <c r="B65" s="818"/>
      <c r="C65" s="819" t="s">
        <v>21</v>
      </c>
      <c r="D65" s="819"/>
      <c r="E65" s="8">
        <f>ESF!E19</f>
        <v>0</v>
      </c>
    </row>
    <row r="66" spans="1:5" ht="15.75" thickBot="1">
      <c r="A66" s="817"/>
      <c r="B66" s="4"/>
      <c r="C66" s="820" t="s">
        <v>24</v>
      </c>
      <c r="D66" s="820"/>
      <c r="E66" s="9">
        <f>ESF!E21</f>
        <v>9997893.8000000007</v>
      </c>
    </row>
    <row r="67" spans="1:5">
      <c r="A67" s="817"/>
      <c r="B67" s="818" t="s">
        <v>26</v>
      </c>
      <c r="C67" s="819" t="s">
        <v>28</v>
      </c>
      <c r="D67" s="819"/>
      <c r="E67" s="8">
        <f>ESF!E26</f>
        <v>0</v>
      </c>
    </row>
    <row r="68" spans="1:5">
      <c r="A68" s="817"/>
      <c r="B68" s="818"/>
      <c r="C68" s="819" t="s">
        <v>30</v>
      </c>
      <c r="D68" s="819"/>
      <c r="E68" s="8">
        <f>ESF!E29</f>
        <v>0</v>
      </c>
    </row>
    <row r="69" spans="1:5">
      <c r="A69" s="817"/>
      <c r="B69" s="818"/>
      <c r="C69" s="819" t="s">
        <v>32</v>
      </c>
      <c r="D69" s="819"/>
      <c r="E69" s="8">
        <f>ESF!E30</f>
        <v>11036988.27</v>
      </c>
    </row>
    <row r="70" spans="1:5">
      <c r="A70" s="817"/>
      <c r="B70" s="818"/>
      <c r="C70" s="819" t="s">
        <v>34</v>
      </c>
      <c r="D70" s="819"/>
      <c r="E70" s="8">
        <f>ESF!E31</f>
        <v>8397640.1799999997</v>
      </c>
    </row>
    <row r="71" spans="1:5">
      <c r="A71" s="817"/>
      <c r="B71" s="818"/>
      <c r="C71" s="819" t="s">
        <v>36</v>
      </c>
      <c r="D71" s="819"/>
      <c r="E71" s="8">
        <f>ESF!E32</f>
        <v>0</v>
      </c>
    </row>
    <row r="72" spans="1:5">
      <c r="A72" s="817"/>
      <c r="B72" s="818"/>
      <c r="C72" s="819" t="s">
        <v>38</v>
      </c>
      <c r="D72" s="819"/>
      <c r="E72" s="8">
        <f>ESF!E33</f>
        <v>0</v>
      </c>
    </row>
    <row r="73" spans="1:5">
      <c r="A73" s="817"/>
      <c r="B73" s="818"/>
      <c r="C73" s="819" t="s">
        <v>40</v>
      </c>
      <c r="D73" s="819"/>
      <c r="E73" s="8">
        <f>ESF!E34</f>
        <v>55233.36</v>
      </c>
    </row>
    <row r="74" spans="1:5">
      <c r="A74" s="817"/>
      <c r="B74" s="818"/>
      <c r="C74" s="819" t="s">
        <v>41</v>
      </c>
      <c r="D74" s="819"/>
      <c r="E74" s="8">
        <f>ESF!E35</f>
        <v>0</v>
      </c>
    </row>
    <row r="75" spans="1:5">
      <c r="A75" s="817"/>
      <c r="B75" s="818"/>
      <c r="C75" s="819" t="s">
        <v>43</v>
      </c>
      <c r="D75" s="819"/>
      <c r="E75" s="8">
        <f>ESF!E36</f>
        <v>0</v>
      </c>
    </row>
    <row r="76" spans="1:5" ht="15.75" thickBot="1">
      <c r="A76" s="817"/>
      <c r="B76" s="4"/>
      <c r="C76" s="820" t="s">
        <v>45</v>
      </c>
      <c r="D76" s="820"/>
      <c r="E76" s="9">
        <f>ESF!E38</f>
        <v>19489861.809999999</v>
      </c>
    </row>
    <row r="77" spans="1:5" ht="15.75" thickBot="1">
      <c r="A77" s="817"/>
      <c r="B77" s="2"/>
      <c r="C77" s="820" t="s">
        <v>47</v>
      </c>
      <c r="D77" s="820"/>
      <c r="E77" s="9">
        <f>ESF!E40</f>
        <v>29487755.609999999</v>
      </c>
    </row>
    <row r="78" spans="1:5">
      <c r="A78" s="817" t="s">
        <v>69</v>
      </c>
      <c r="B78" s="818" t="s">
        <v>8</v>
      </c>
      <c r="C78" s="819" t="s">
        <v>10</v>
      </c>
      <c r="D78" s="819"/>
      <c r="E78" s="8">
        <f>ESF!J13</f>
        <v>2738462.71</v>
      </c>
    </row>
    <row r="79" spans="1:5">
      <c r="A79" s="817"/>
      <c r="B79" s="818"/>
      <c r="C79" s="819" t="s">
        <v>12</v>
      </c>
      <c r="D79" s="819"/>
      <c r="E79" s="8">
        <f>ESF!J14</f>
        <v>0</v>
      </c>
    </row>
    <row r="80" spans="1:5">
      <c r="A80" s="817"/>
      <c r="B80" s="818"/>
      <c r="C80" s="819" t="s">
        <v>14</v>
      </c>
      <c r="D80" s="819"/>
      <c r="E80" s="8">
        <f>ESF!J15</f>
        <v>0</v>
      </c>
    </row>
    <row r="81" spans="1:5">
      <c r="A81" s="817"/>
      <c r="B81" s="818"/>
      <c r="C81" s="819" t="s">
        <v>16</v>
      </c>
      <c r="D81" s="819"/>
      <c r="E81" s="8">
        <f>ESF!J16</f>
        <v>0</v>
      </c>
    </row>
    <row r="82" spans="1:5">
      <c r="A82" s="817"/>
      <c r="B82" s="818"/>
      <c r="C82" s="819" t="s">
        <v>18</v>
      </c>
      <c r="D82" s="819"/>
      <c r="E82" s="8">
        <f>ESF!J17</f>
        <v>0</v>
      </c>
    </row>
    <row r="83" spans="1:5">
      <c r="A83" s="817"/>
      <c r="B83" s="818"/>
      <c r="C83" s="819" t="s">
        <v>20</v>
      </c>
      <c r="D83" s="819"/>
      <c r="E83" s="8">
        <f>ESF!J18</f>
        <v>0</v>
      </c>
    </row>
    <row r="84" spans="1:5">
      <c r="A84" s="817"/>
      <c r="B84" s="818"/>
      <c r="C84" s="819" t="s">
        <v>22</v>
      </c>
      <c r="D84" s="819"/>
      <c r="E84" s="8">
        <f>ESF!J19</f>
        <v>0</v>
      </c>
    </row>
    <row r="85" spans="1:5">
      <c r="A85" s="817"/>
      <c r="B85" s="818"/>
      <c r="C85" s="819" t="s">
        <v>23</v>
      </c>
      <c r="D85" s="819"/>
      <c r="E85" s="8">
        <f>ESF!J20</f>
        <v>0</v>
      </c>
    </row>
    <row r="86" spans="1:5" ht="15.75" thickBot="1">
      <c r="A86" s="817"/>
      <c r="B86" s="4"/>
      <c r="C86" s="820" t="s">
        <v>25</v>
      </c>
      <c r="D86" s="820"/>
      <c r="E86" s="9">
        <f>ESF!J22</f>
        <v>2738462.71</v>
      </c>
    </row>
    <row r="87" spans="1:5">
      <c r="A87" s="817"/>
      <c r="B87" s="818" t="s">
        <v>27</v>
      </c>
      <c r="C87" s="819" t="s">
        <v>29</v>
      </c>
      <c r="D87" s="819"/>
      <c r="E87" s="8">
        <f>ESF!J26</f>
        <v>0</v>
      </c>
    </row>
    <row r="88" spans="1:5">
      <c r="A88" s="817"/>
      <c r="B88" s="818"/>
      <c r="C88" s="819" t="s">
        <v>31</v>
      </c>
      <c r="D88" s="819"/>
      <c r="E88" s="8">
        <f>ESF!J27</f>
        <v>0</v>
      </c>
    </row>
    <row r="89" spans="1:5">
      <c r="A89" s="817"/>
      <c r="B89" s="818"/>
      <c r="C89" s="819" t="s">
        <v>33</v>
      </c>
      <c r="D89" s="819"/>
      <c r="E89" s="8">
        <f>ESF!J28</f>
        <v>0</v>
      </c>
    </row>
    <row r="90" spans="1:5">
      <c r="A90" s="817"/>
      <c r="B90" s="818"/>
      <c r="C90" s="819" t="s">
        <v>35</v>
      </c>
      <c r="D90" s="819"/>
      <c r="E90" s="8">
        <f>ESF!J29</f>
        <v>0</v>
      </c>
    </row>
    <row r="91" spans="1:5">
      <c r="A91" s="817"/>
      <c r="B91" s="818"/>
      <c r="C91" s="819" t="s">
        <v>37</v>
      </c>
      <c r="D91" s="819"/>
      <c r="E91" s="8">
        <f>ESF!J30</f>
        <v>0</v>
      </c>
    </row>
    <row r="92" spans="1:5">
      <c r="A92" s="817"/>
      <c r="B92" s="818"/>
      <c r="C92" s="819" t="s">
        <v>39</v>
      </c>
      <c r="D92" s="819"/>
      <c r="E92" s="8">
        <f>ESF!J31</f>
        <v>0</v>
      </c>
    </row>
    <row r="93" spans="1:5" ht="15.75" thickBot="1">
      <c r="A93" s="817"/>
      <c r="B93" s="2"/>
      <c r="C93" s="820" t="s">
        <v>42</v>
      </c>
      <c r="D93" s="820"/>
      <c r="E93" s="9">
        <f>ESF!J33</f>
        <v>0</v>
      </c>
    </row>
    <row r="94" spans="1:5" ht="15.75" thickBot="1">
      <c r="A94" s="817"/>
      <c r="B94" s="2"/>
      <c r="C94" s="820" t="s">
        <v>44</v>
      </c>
      <c r="D94" s="820"/>
      <c r="E94" s="9">
        <f>ESF!J35</f>
        <v>2738462.71</v>
      </c>
    </row>
    <row r="95" spans="1:5">
      <c r="A95" s="3"/>
      <c r="B95" s="818" t="s">
        <v>46</v>
      </c>
      <c r="C95" s="822" t="s">
        <v>48</v>
      </c>
      <c r="D95" s="822"/>
      <c r="E95" s="10">
        <f>ESF!J39</f>
        <v>9294807.6799999997</v>
      </c>
    </row>
    <row r="96" spans="1:5">
      <c r="A96" s="3"/>
      <c r="B96" s="818"/>
      <c r="C96" s="819" t="s">
        <v>49</v>
      </c>
      <c r="D96" s="819"/>
      <c r="E96" s="8">
        <f>ESF!J41</f>
        <v>9294807.6799999997</v>
      </c>
    </row>
    <row r="97" spans="1:5">
      <c r="A97" s="3"/>
      <c r="B97" s="818"/>
      <c r="C97" s="819" t="s">
        <v>50</v>
      </c>
      <c r="D97" s="819"/>
      <c r="E97" s="8">
        <f>ESF!J42</f>
        <v>0</v>
      </c>
    </row>
    <row r="98" spans="1:5">
      <c r="A98" s="3"/>
      <c r="B98" s="818"/>
      <c r="C98" s="819" t="s">
        <v>51</v>
      </c>
      <c r="D98" s="819"/>
      <c r="E98" s="8">
        <f>ESF!J43</f>
        <v>0</v>
      </c>
    </row>
    <row r="99" spans="1:5">
      <c r="A99" s="3"/>
      <c r="B99" s="818"/>
      <c r="C99" s="822" t="s">
        <v>52</v>
      </c>
      <c r="D99" s="822"/>
      <c r="E99" s="10">
        <f>ESF!J45</f>
        <v>17454485.219999999</v>
      </c>
    </row>
    <row r="100" spans="1:5">
      <c r="A100" s="3"/>
      <c r="B100" s="818"/>
      <c r="C100" s="819" t="s">
        <v>53</v>
      </c>
      <c r="D100" s="819"/>
      <c r="E100" s="8">
        <f>ESF!J47</f>
        <v>8994325.8499999996</v>
      </c>
    </row>
    <row r="101" spans="1:5">
      <c r="A101" s="3"/>
      <c r="B101" s="818"/>
      <c r="C101" s="819" t="s">
        <v>54</v>
      </c>
      <c r="D101" s="819"/>
      <c r="E101" s="8">
        <f>ESF!J48</f>
        <v>45590121.549999997</v>
      </c>
    </row>
    <row r="102" spans="1:5">
      <c r="A102" s="3"/>
      <c r="B102" s="818"/>
      <c r="C102" s="819" t="s">
        <v>55</v>
      </c>
      <c r="D102" s="819"/>
      <c r="E102" s="8">
        <f>ESF!J49</f>
        <v>0</v>
      </c>
    </row>
    <row r="103" spans="1:5">
      <c r="A103" s="3"/>
      <c r="B103" s="818"/>
      <c r="C103" s="819" t="s">
        <v>56</v>
      </c>
      <c r="D103" s="819"/>
      <c r="E103" s="8">
        <f>ESF!J50</f>
        <v>0</v>
      </c>
    </row>
    <row r="104" spans="1:5">
      <c r="A104" s="3"/>
      <c r="B104" s="818"/>
      <c r="C104" s="819" t="s">
        <v>57</v>
      </c>
      <c r="D104" s="819"/>
      <c r="E104" s="8">
        <f>ESF!J51</f>
        <v>-37129962.18</v>
      </c>
    </row>
    <row r="105" spans="1:5">
      <c r="A105" s="3"/>
      <c r="B105" s="818"/>
      <c r="C105" s="822" t="s">
        <v>58</v>
      </c>
      <c r="D105" s="822"/>
      <c r="E105" s="10">
        <f>ESF!J53</f>
        <v>0</v>
      </c>
    </row>
    <row r="106" spans="1:5">
      <c r="A106" s="3"/>
      <c r="B106" s="818"/>
      <c r="C106" s="819" t="s">
        <v>59</v>
      </c>
      <c r="D106" s="819"/>
      <c r="E106" s="8">
        <f>ESF!J55</f>
        <v>0</v>
      </c>
    </row>
    <row r="107" spans="1:5">
      <c r="A107" s="3"/>
      <c r="B107" s="818"/>
      <c r="C107" s="819" t="s">
        <v>60</v>
      </c>
      <c r="D107" s="819"/>
      <c r="E107" s="8">
        <f>ESF!J56</f>
        <v>0</v>
      </c>
    </row>
    <row r="108" spans="1:5" ht="15.75" thickBot="1">
      <c r="A108" s="3"/>
      <c r="B108" s="818"/>
      <c r="C108" s="820" t="s">
        <v>61</v>
      </c>
      <c r="D108" s="820"/>
      <c r="E108" s="9">
        <f>ESF!J58</f>
        <v>26749292.899999999</v>
      </c>
    </row>
    <row r="109" spans="1:5" ht="15.75" thickBot="1">
      <c r="A109" s="3"/>
      <c r="B109" s="2"/>
      <c r="C109" s="820" t="s">
        <v>62</v>
      </c>
      <c r="D109" s="820"/>
      <c r="E109" s="9">
        <f>ESF!J60</f>
        <v>29487755.609999999</v>
      </c>
    </row>
    <row r="110" spans="1:5">
      <c r="A110" s="3"/>
      <c r="B110" s="2"/>
      <c r="C110" s="827" t="s">
        <v>74</v>
      </c>
      <c r="D110" s="5" t="s">
        <v>63</v>
      </c>
      <c r="E110" s="10">
        <f>ESF!C70</f>
        <v>0</v>
      </c>
    </row>
    <row r="111" spans="1:5">
      <c r="A111" s="3"/>
      <c r="B111" s="2"/>
      <c r="C111" s="828"/>
      <c r="D111" s="5" t="s">
        <v>64</v>
      </c>
      <c r="E111" s="10" t="e">
        <f>ESF!#REF!</f>
        <v>#REF!</v>
      </c>
    </row>
    <row r="112" spans="1:5">
      <c r="A112" s="3"/>
      <c r="B112" s="2"/>
      <c r="C112" s="828" t="s">
        <v>73</v>
      </c>
      <c r="D112" s="5" t="s">
        <v>63</v>
      </c>
      <c r="E112" s="10">
        <f>ESF!G70</f>
        <v>0</v>
      </c>
    </row>
    <row r="113" spans="1:5">
      <c r="A113" s="3"/>
      <c r="B113" s="2"/>
      <c r="C113" s="828"/>
      <c r="D113" s="5" t="s">
        <v>64</v>
      </c>
      <c r="E113" s="10" t="e">
        <f>ESF!#REF!</f>
        <v>#REF!</v>
      </c>
    </row>
    <row r="114" spans="1:5">
      <c r="A114" s="826" t="s">
        <v>1</v>
      </c>
      <c r="B114" s="826"/>
      <c r="C114" s="826"/>
      <c r="D114" s="826"/>
      <c r="E114" s="13" t="e">
        <f>ECSF!#REF!</f>
        <v>#REF!</v>
      </c>
    </row>
    <row r="115" spans="1:5">
      <c r="A115" s="826" t="s">
        <v>3</v>
      </c>
      <c r="B115" s="826"/>
      <c r="C115" s="826"/>
      <c r="D115" s="826"/>
      <c r="E115" s="13" t="e">
        <f>ECSF!#REF!</f>
        <v>#REF!</v>
      </c>
    </row>
    <row r="116" spans="1:5">
      <c r="A116" s="826" t="s">
        <v>2</v>
      </c>
      <c r="B116" s="826"/>
      <c r="C116" s="826"/>
      <c r="D116" s="826"/>
      <c r="E116" s="14"/>
    </row>
    <row r="117" spans="1:5">
      <c r="A117" s="826" t="s">
        <v>72</v>
      </c>
      <c r="B117" s="826"/>
      <c r="C117" s="826"/>
      <c r="D117" s="826"/>
      <c r="E117" t="s">
        <v>71</v>
      </c>
    </row>
    <row r="118" spans="1:5">
      <c r="B118" s="823" t="s">
        <v>66</v>
      </c>
      <c r="C118" s="822" t="s">
        <v>5</v>
      </c>
      <c r="D118" s="822"/>
      <c r="E118" s="11">
        <f>ECSF!D8</f>
        <v>0</v>
      </c>
    </row>
    <row r="119" spans="1:5">
      <c r="B119" s="823"/>
      <c r="C119" s="822" t="s">
        <v>7</v>
      </c>
      <c r="D119" s="822"/>
      <c r="E119" s="11">
        <f>ECSF!D10</f>
        <v>0</v>
      </c>
    </row>
    <row r="120" spans="1:5">
      <c r="B120" s="823"/>
      <c r="C120" s="819" t="s">
        <v>9</v>
      </c>
      <c r="D120" s="819"/>
      <c r="E120" s="12">
        <f>ECSF!D12</f>
        <v>0</v>
      </c>
    </row>
    <row r="121" spans="1:5">
      <c r="B121" s="823"/>
      <c r="C121" s="819" t="s">
        <v>11</v>
      </c>
      <c r="D121" s="819"/>
      <c r="E121" s="12">
        <f>ECSF!D13</f>
        <v>0</v>
      </c>
    </row>
    <row r="122" spans="1:5">
      <c r="B122" s="823"/>
      <c r="C122" s="819" t="s">
        <v>13</v>
      </c>
      <c r="D122" s="819"/>
      <c r="E122" s="12">
        <f>ECSF!D14</f>
        <v>0</v>
      </c>
    </row>
    <row r="123" spans="1:5">
      <c r="B123" s="823"/>
      <c r="C123" s="819" t="s">
        <v>15</v>
      </c>
      <c r="D123" s="819"/>
      <c r="E123" s="12">
        <f>ECSF!D15</f>
        <v>0</v>
      </c>
    </row>
    <row r="124" spans="1:5">
      <c r="B124" s="823"/>
      <c r="C124" s="819" t="s">
        <v>17</v>
      </c>
      <c r="D124" s="819"/>
      <c r="E124" s="12">
        <f>ECSF!D16</f>
        <v>0</v>
      </c>
    </row>
    <row r="125" spans="1:5">
      <c r="B125" s="823"/>
      <c r="C125" s="819" t="s">
        <v>19</v>
      </c>
      <c r="D125" s="819"/>
      <c r="E125" s="12">
        <f>ECSF!D17</f>
        <v>0</v>
      </c>
    </row>
    <row r="126" spans="1:5">
      <c r="B126" s="823"/>
      <c r="C126" s="819" t="s">
        <v>21</v>
      </c>
      <c r="D126" s="819"/>
      <c r="E126" s="12">
        <f>ECSF!D18</f>
        <v>0</v>
      </c>
    </row>
    <row r="127" spans="1:5">
      <c r="B127" s="823"/>
      <c r="C127" s="822" t="s">
        <v>26</v>
      </c>
      <c r="D127" s="822"/>
      <c r="E127" s="11">
        <f>ECSF!D20</f>
        <v>0</v>
      </c>
    </row>
    <row r="128" spans="1:5">
      <c r="B128" s="823"/>
      <c r="C128" s="819" t="s">
        <v>28</v>
      </c>
      <c r="D128" s="819"/>
      <c r="E128" s="12">
        <f>ECSF!D22</f>
        <v>0</v>
      </c>
    </row>
    <row r="129" spans="2:5">
      <c r="B129" s="823"/>
      <c r="C129" s="819" t="s">
        <v>30</v>
      </c>
      <c r="D129" s="819"/>
      <c r="E129" s="12">
        <f>ECSF!D23</f>
        <v>0</v>
      </c>
    </row>
    <row r="130" spans="2:5">
      <c r="B130" s="823"/>
      <c r="C130" s="819" t="s">
        <v>32</v>
      </c>
      <c r="D130" s="819"/>
      <c r="E130" s="12">
        <f>ECSF!D24</f>
        <v>0</v>
      </c>
    </row>
    <row r="131" spans="2:5">
      <c r="B131" s="823"/>
      <c r="C131" s="819" t="s">
        <v>34</v>
      </c>
      <c r="D131" s="819"/>
      <c r="E131" s="12">
        <f>ECSF!D25</f>
        <v>0</v>
      </c>
    </row>
    <row r="132" spans="2:5">
      <c r="B132" s="823"/>
      <c r="C132" s="819" t="s">
        <v>36</v>
      </c>
      <c r="D132" s="819"/>
      <c r="E132" s="12">
        <f>ECSF!D26</f>
        <v>0</v>
      </c>
    </row>
    <row r="133" spans="2:5">
      <c r="B133" s="823"/>
      <c r="C133" s="819" t="s">
        <v>38</v>
      </c>
      <c r="D133" s="819"/>
      <c r="E133" s="12">
        <f>ECSF!D27</f>
        <v>0</v>
      </c>
    </row>
    <row r="134" spans="2:5">
      <c r="B134" s="823"/>
      <c r="C134" s="819" t="s">
        <v>40</v>
      </c>
      <c r="D134" s="819"/>
      <c r="E134" s="12">
        <f>ECSF!D28</f>
        <v>0</v>
      </c>
    </row>
    <row r="135" spans="2:5">
      <c r="B135" s="823"/>
      <c r="C135" s="819" t="s">
        <v>41</v>
      </c>
      <c r="D135" s="819"/>
      <c r="E135" s="12">
        <f>ECSF!D29</f>
        <v>0</v>
      </c>
    </row>
    <row r="136" spans="2:5">
      <c r="B136" s="823"/>
      <c r="C136" s="819" t="s">
        <v>43</v>
      </c>
      <c r="D136" s="819"/>
      <c r="E136" s="12">
        <f>ECSF!D30</f>
        <v>0</v>
      </c>
    </row>
    <row r="137" spans="2:5">
      <c r="B137" s="823"/>
      <c r="C137" s="822" t="s">
        <v>6</v>
      </c>
      <c r="D137" s="822"/>
      <c r="E137" s="11">
        <f>ECSF!I8</f>
        <v>0</v>
      </c>
    </row>
    <row r="138" spans="2:5">
      <c r="B138" s="823"/>
      <c r="C138" s="822" t="s">
        <v>8</v>
      </c>
      <c r="D138" s="822"/>
      <c r="E138" s="11">
        <f>ECSF!I10</f>
        <v>0</v>
      </c>
    </row>
    <row r="139" spans="2:5">
      <c r="B139" s="823"/>
      <c r="C139" s="819" t="s">
        <v>10</v>
      </c>
      <c r="D139" s="819"/>
      <c r="E139" s="12">
        <f>ECSF!I12</f>
        <v>0</v>
      </c>
    </row>
    <row r="140" spans="2:5">
      <c r="B140" s="823"/>
      <c r="C140" s="819" t="s">
        <v>12</v>
      </c>
      <c r="D140" s="819"/>
      <c r="E140" s="12">
        <f>ECSF!I13</f>
        <v>0</v>
      </c>
    </row>
    <row r="141" spans="2:5">
      <c r="B141" s="823"/>
      <c r="C141" s="819" t="s">
        <v>14</v>
      </c>
      <c r="D141" s="819"/>
      <c r="E141" s="12">
        <f>ECSF!I14</f>
        <v>0</v>
      </c>
    </row>
    <row r="142" spans="2:5">
      <c r="B142" s="823"/>
      <c r="C142" s="819" t="s">
        <v>16</v>
      </c>
      <c r="D142" s="819"/>
      <c r="E142" s="12">
        <f>ECSF!I15</f>
        <v>0</v>
      </c>
    </row>
    <row r="143" spans="2:5">
      <c r="B143" s="823"/>
      <c r="C143" s="819" t="s">
        <v>18</v>
      </c>
      <c r="D143" s="819"/>
      <c r="E143" s="12">
        <f>ECSF!I16</f>
        <v>0</v>
      </c>
    </row>
    <row r="144" spans="2:5">
      <c r="B144" s="823"/>
      <c r="C144" s="819" t="s">
        <v>20</v>
      </c>
      <c r="D144" s="819"/>
      <c r="E144" s="12">
        <f>ECSF!I17</f>
        <v>0</v>
      </c>
    </row>
    <row r="145" spans="2:5">
      <c r="B145" s="823"/>
      <c r="C145" s="819" t="s">
        <v>22</v>
      </c>
      <c r="D145" s="819"/>
      <c r="E145" s="12">
        <f>ECSF!I18</f>
        <v>0</v>
      </c>
    </row>
    <row r="146" spans="2:5">
      <c r="B146" s="823"/>
      <c r="C146" s="819" t="s">
        <v>23</v>
      </c>
      <c r="D146" s="819"/>
      <c r="E146" s="12">
        <f>ECSF!I19</f>
        <v>0</v>
      </c>
    </row>
    <row r="147" spans="2:5">
      <c r="B147" s="823"/>
      <c r="C147" s="825" t="s">
        <v>27</v>
      </c>
      <c r="D147" s="825"/>
      <c r="E147" s="11">
        <f>ECSF!I21</f>
        <v>0</v>
      </c>
    </row>
    <row r="148" spans="2:5">
      <c r="B148" s="823"/>
      <c r="C148" s="819" t="s">
        <v>29</v>
      </c>
      <c r="D148" s="819"/>
      <c r="E148" s="12">
        <f>ECSF!I23</f>
        <v>0</v>
      </c>
    </row>
    <row r="149" spans="2:5">
      <c r="B149" s="823"/>
      <c r="C149" s="819" t="s">
        <v>31</v>
      </c>
      <c r="D149" s="819"/>
      <c r="E149" s="12">
        <f>ECSF!I24</f>
        <v>0</v>
      </c>
    </row>
    <row r="150" spans="2:5">
      <c r="B150" s="823"/>
      <c r="C150" s="819" t="s">
        <v>33</v>
      </c>
      <c r="D150" s="819"/>
      <c r="E150" s="12">
        <f>ECSF!I25</f>
        <v>0</v>
      </c>
    </row>
    <row r="151" spans="2:5">
      <c r="B151" s="823"/>
      <c r="C151" s="819" t="s">
        <v>35</v>
      </c>
      <c r="D151" s="819"/>
      <c r="E151" s="12">
        <f>ECSF!I26</f>
        <v>0</v>
      </c>
    </row>
    <row r="152" spans="2:5">
      <c r="B152" s="823"/>
      <c r="C152" s="819" t="s">
        <v>37</v>
      </c>
      <c r="D152" s="819"/>
      <c r="E152" s="12">
        <f>ECSF!I27</f>
        <v>0</v>
      </c>
    </row>
    <row r="153" spans="2:5">
      <c r="B153" s="823"/>
      <c r="C153" s="819" t="s">
        <v>39</v>
      </c>
      <c r="D153" s="819"/>
      <c r="E153" s="12">
        <f>ECSF!I28</f>
        <v>0</v>
      </c>
    </row>
    <row r="154" spans="2:5">
      <c r="B154" s="823"/>
      <c r="C154" s="822" t="s">
        <v>46</v>
      </c>
      <c r="D154" s="822"/>
      <c r="E154" s="11">
        <f>ECSF!I30</f>
        <v>0</v>
      </c>
    </row>
    <row r="155" spans="2:5">
      <c r="B155" s="823"/>
      <c r="C155" s="822" t="s">
        <v>48</v>
      </c>
      <c r="D155" s="822"/>
      <c r="E155" s="11">
        <f>ECSF!I32</f>
        <v>0</v>
      </c>
    </row>
    <row r="156" spans="2:5">
      <c r="B156" s="823"/>
      <c r="C156" s="819" t="s">
        <v>49</v>
      </c>
      <c r="D156" s="819"/>
      <c r="E156" s="12">
        <f>ECSF!I34</f>
        <v>0</v>
      </c>
    </row>
    <row r="157" spans="2:5">
      <c r="B157" s="823"/>
      <c r="C157" s="819" t="s">
        <v>50</v>
      </c>
      <c r="D157" s="819"/>
      <c r="E157" s="12">
        <f>ECSF!I35</f>
        <v>0</v>
      </c>
    </row>
    <row r="158" spans="2:5">
      <c r="B158" s="823"/>
      <c r="C158" s="819" t="s">
        <v>51</v>
      </c>
      <c r="D158" s="819"/>
      <c r="E158" s="12">
        <f>ECSF!I36</f>
        <v>0</v>
      </c>
    </row>
    <row r="159" spans="2:5">
      <c r="B159" s="823"/>
      <c r="C159" s="822" t="s">
        <v>52</v>
      </c>
      <c r="D159" s="822"/>
      <c r="E159" s="11">
        <f>ECSF!I38</f>
        <v>10861499.1</v>
      </c>
    </row>
    <row r="160" spans="2:5">
      <c r="B160" s="823"/>
      <c r="C160" s="819" t="s">
        <v>53</v>
      </c>
      <c r="D160" s="819"/>
      <c r="E160" s="12">
        <f>ECSF!I40</f>
        <v>10886231.5</v>
      </c>
    </row>
    <row r="161" spans="2:5">
      <c r="B161" s="823"/>
      <c r="C161" s="819" t="s">
        <v>54</v>
      </c>
      <c r="D161" s="819"/>
      <c r="E161" s="12">
        <f>ECSF!I41</f>
        <v>0</v>
      </c>
    </row>
    <row r="162" spans="2:5">
      <c r="B162" s="823"/>
      <c r="C162" s="819" t="s">
        <v>55</v>
      </c>
      <c r="D162" s="819"/>
      <c r="E162" s="12">
        <f>ECSF!I42</f>
        <v>0</v>
      </c>
    </row>
    <row r="163" spans="2:5">
      <c r="B163" s="823"/>
      <c r="C163" s="819" t="s">
        <v>56</v>
      </c>
      <c r="D163" s="819"/>
      <c r="E163" s="12">
        <f>ECSF!I43</f>
        <v>0</v>
      </c>
    </row>
    <row r="164" spans="2:5">
      <c r="B164" s="823"/>
      <c r="C164" s="819" t="s">
        <v>57</v>
      </c>
      <c r="D164" s="819"/>
      <c r="E164" s="12">
        <f>ECSF!I44</f>
        <v>0</v>
      </c>
    </row>
    <row r="165" spans="2:5">
      <c r="B165" s="823"/>
      <c r="C165" s="822" t="s">
        <v>58</v>
      </c>
      <c r="D165" s="822"/>
      <c r="E165" s="11">
        <f>ECSF!I46</f>
        <v>0</v>
      </c>
    </row>
    <row r="166" spans="2:5">
      <c r="B166" s="823"/>
      <c r="C166" s="819" t="s">
        <v>59</v>
      </c>
      <c r="D166" s="819"/>
      <c r="E166" s="12">
        <f>ECSF!I48</f>
        <v>0</v>
      </c>
    </row>
    <row r="167" spans="2:5" ht="15" customHeight="1" thickBot="1">
      <c r="B167" s="824"/>
      <c r="C167" s="819" t="s">
        <v>60</v>
      </c>
      <c r="D167" s="819"/>
      <c r="E167" s="12">
        <f>ECSF!I49</f>
        <v>0</v>
      </c>
    </row>
    <row r="168" spans="2:5">
      <c r="B168" s="823" t="s">
        <v>67</v>
      </c>
      <c r="C168" s="822" t="s">
        <v>5</v>
      </c>
      <c r="D168" s="822"/>
      <c r="E168" s="11">
        <f>ECSF!E8</f>
        <v>9678382.5099999998</v>
      </c>
    </row>
    <row r="169" spans="2:5" ht="15" customHeight="1">
      <c r="B169" s="823"/>
      <c r="C169" s="822" t="s">
        <v>7</v>
      </c>
      <c r="D169" s="822"/>
      <c r="E169" s="11">
        <f>ECSF!E10</f>
        <v>2750136.84</v>
      </c>
    </row>
    <row r="170" spans="2:5" ht="15" customHeight="1">
      <c r="B170" s="823"/>
      <c r="C170" s="819" t="s">
        <v>9</v>
      </c>
      <c r="D170" s="819"/>
      <c r="E170" s="12">
        <f>ECSF!E12</f>
        <v>628295.17000000004</v>
      </c>
    </row>
    <row r="171" spans="2:5" ht="15" customHeight="1">
      <c r="B171" s="823"/>
      <c r="C171" s="819" t="s">
        <v>11</v>
      </c>
      <c r="D171" s="819"/>
      <c r="E171" s="12">
        <f>ECSF!E13</f>
        <v>2121841.67</v>
      </c>
    </row>
    <row r="172" spans="2:5">
      <c r="B172" s="823"/>
      <c r="C172" s="819" t="s">
        <v>13</v>
      </c>
      <c r="D172" s="819"/>
      <c r="E172" s="12">
        <f>ECSF!E14</f>
        <v>0</v>
      </c>
    </row>
    <row r="173" spans="2:5">
      <c r="B173" s="823"/>
      <c r="C173" s="819" t="s">
        <v>15</v>
      </c>
      <c r="D173" s="819"/>
      <c r="E173" s="12">
        <f>ECSF!E15</f>
        <v>0</v>
      </c>
    </row>
    <row r="174" spans="2:5" ht="15" customHeight="1">
      <c r="B174" s="823"/>
      <c r="C174" s="819" t="s">
        <v>17</v>
      </c>
      <c r="D174" s="819"/>
      <c r="E174" s="12">
        <f>ECSF!E16</f>
        <v>0</v>
      </c>
    </row>
    <row r="175" spans="2:5" ht="15" customHeight="1">
      <c r="B175" s="823"/>
      <c r="C175" s="819" t="s">
        <v>19</v>
      </c>
      <c r="D175" s="819"/>
      <c r="E175" s="12">
        <f>ECSF!E17</f>
        <v>0</v>
      </c>
    </row>
    <row r="176" spans="2:5">
      <c r="B176" s="823"/>
      <c r="C176" s="819" t="s">
        <v>21</v>
      </c>
      <c r="D176" s="819"/>
      <c r="E176" s="12">
        <f>ECSF!E18</f>
        <v>0</v>
      </c>
    </row>
    <row r="177" spans="2:5" ht="15" customHeight="1">
      <c r="B177" s="823"/>
      <c r="C177" s="822" t="s">
        <v>26</v>
      </c>
      <c r="D177" s="822"/>
      <c r="E177" s="11">
        <f>ECSF!E20</f>
        <v>6928245.6699999999</v>
      </c>
    </row>
    <row r="178" spans="2:5">
      <c r="B178" s="823"/>
      <c r="C178" s="819" t="s">
        <v>28</v>
      </c>
      <c r="D178" s="819"/>
      <c r="E178" s="12">
        <f>ECSF!E22</f>
        <v>0</v>
      </c>
    </row>
    <row r="179" spans="2:5" ht="15" customHeight="1">
      <c r="B179" s="823"/>
      <c r="C179" s="819" t="s">
        <v>30</v>
      </c>
      <c r="D179" s="819"/>
      <c r="E179" s="12">
        <f>ECSF!E23</f>
        <v>0</v>
      </c>
    </row>
    <row r="180" spans="2:5" ht="15" customHeight="1">
      <c r="B180" s="823"/>
      <c r="C180" s="819" t="s">
        <v>32</v>
      </c>
      <c r="D180" s="819"/>
      <c r="E180" s="12">
        <f>ECSF!E24</f>
        <v>5654365</v>
      </c>
    </row>
    <row r="181" spans="2:5" ht="15" customHeight="1">
      <c r="B181" s="823"/>
      <c r="C181" s="819" t="s">
        <v>34</v>
      </c>
      <c r="D181" s="819"/>
      <c r="E181" s="12">
        <f>ECSF!E25</f>
        <v>218902.23</v>
      </c>
    </row>
    <row r="182" spans="2:5" ht="15" customHeight="1">
      <c r="B182" s="823"/>
      <c r="C182" s="819" t="s">
        <v>36</v>
      </c>
      <c r="D182" s="819"/>
      <c r="E182" s="12">
        <f>ECSF!E26</f>
        <v>0</v>
      </c>
    </row>
    <row r="183" spans="2:5" ht="15" customHeight="1">
      <c r="B183" s="823"/>
      <c r="C183" s="819" t="s">
        <v>38</v>
      </c>
      <c r="D183" s="819"/>
      <c r="E183" s="12">
        <f>ECSF!E27</f>
        <v>0</v>
      </c>
    </row>
    <row r="184" spans="2:5" ht="15" customHeight="1">
      <c r="B184" s="823"/>
      <c r="C184" s="819" t="s">
        <v>40</v>
      </c>
      <c r="D184" s="819"/>
      <c r="E184" s="12">
        <f>ECSF!E28</f>
        <v>1054978.44</v>
      </c>
    </row>
    <row r="185" spans="2:5" ht="15" customHeight="1">
      <c r="B185" s="823"/>
      <c r="C185" s="819" t="s">
        <v>41</v>
      </c>
      <c r="D185" s="819"/>
      <c r="E185" s="12">
        <f>ECSF!E29</f>
        <v>0</v>
      </c>
    </row>
    <row r="186" spans="2:5" ht="15" customHeight="1">
      <c r="B186" s="823"/>
      <c r="C186" s="819" t="s">
        <v>43</v>
      </c>
      <c r="D186" s="819"/>
      <c r="E186" s="12">
        <f>ECSF!E30</f>
        <v>0</v>
      </c>
    </row>
    <row r="187" spans="2:5" ht="15" customHeight="1">
      <c r="B187" s="823"/>
      <c r="C187" s="822" t="s">
        <v>6</v>
      </c>
      <c r="D187" s="822"/>
      <c r="E187" s="11">
        <f>ECSF!J8</f>
        <v>1183116.5899999999</v>
      </c>
    </row>
    <row r="188" spans="2:5">
      <c r="B188" s="823"/>
      <c r="C188" s="822" t="s">
        <v>8</v>
      </c>
      <c r="D188" s="822"/>
      <c r="E188" s="11">
        <f>ECSF!J10</f>
        <v>1183116.5899999999</v>
      </c>
    </row>
    <row r="189" spans="2:5">
      <c r="B189" s="823"/>
      <c r="C189" s="819" t="s">
        <v>10</v>
      </c>
      <c r="D189" s="819"/>
      <c r="E189" s="12">
        <f>ECSF!J12</f>
        <v>1183116.5899999999</v>
      </c>
    </row>
    <row r="190" spans="2:5">
      <c r="B190" s="823"/>
      <c r="C190" s="819" t="s">
        <v>12</v>
      </c>
      <c r="D190" s="819"/>
      <c r="E190" s="12">
        <f>ECSF!J13</f>
        <v>0</v>
      </c>
    </row>
    <row r="191" spans="2:5" ht="15" customHeight="1">
      <c r="B191" s="823"/>
      <c r="C191" s="819" t="s">
        <v>14</v>
      </c>
      <c r="D191" s="819"/>
      <c r="E191" s="12">
        <f>ECSF!J14</f>
        <v>0</v>
      </c>
    </row>
    <row r="192" spans="2:5">
      <c r="B192" s="823"/>
      <c r="C192" s="819" t="s">
        <v>16</v>
      </c>
      <c r="D192" s="819"/>
      <c r="E192" s="12">
        <f>ECSF!J15</f>
        <v>0</v>
      </c>
    </row>
    <row r="193" spans="2:5" ht="15" customHeight="1">
      <c r="B193" s="823"/>
      <c r="C193" s="819" t="s">
        <v>18</v>
      </c>
      <c r="D193" s="819"/>
      <c r="E193" s="12">
        <f>ECSF!J16</f>
        <v>0</v>
      </c>
    </row>
    <row r="194" spans="2:5" ht="15" customHeight="1">
      <c r="B194" s="823"/>
      <c r="C194" s="819" t="s">
        <v>20</v>
      </c>
      <c r="D194" s="819"/>
      <c r="E194" s="12">
        <f>ECSF!J17</f>
        <v>0</v>
      </c>
    </row>
    <row r="195" spans="2:5" ht="15" customHeight="1">
      <c r="B195" s="823"/>
      <c r="C195" s="819" t="s">
        <v>22</v>
      </c>
      <c r="D195" s="819"/>
      <c r="E195" s="12">
        <f>ECSF!J18</f>
        <v>0</v>
      </c>
    </row>
    <row r="196" spans="2:5" ht="15" customHeight="1">
      <c r="B196" s="823"/>
      <c r="C196" s="819" t="s">
        <v>23</v>
      </c>
      <c r="D196" s="819"/>
      <c r="E196" s="12">
        <f>ECSF!J19</f>
        <v>0</v>
      </c>
    </row>
    <row r="197" spans="2:5" ht="15" customHeight="1">
      <c r="B197" s="823"/>
      <c r="C197" s="825" t="s">
        <v>27</v>
      </c>
      <c r="D197" s="825"/>
      <c r="E197" s="11">
        <f>ECSF!J21</f>
        <v>0</v>
      </c>
    </row>
    <row r="198" spans="2:5" ht="15" customHeight="1">
      <c r="B198" s="823"/>
      <c r="C198" s="819" t="s">
        <v>29</v>
      </c>
      <c r="D198" s="819"/>
      <c r="E198" s="12">
        <f>ECSF!J23</f>
        <v>0</v>
      </c>
    </row>
    <row r="199" spans="2:5" ht="15" customHeight="1">
      <c r="B199" s="823"/>
      <c r="C199" s="819" t="s">
        <v>31</v>
      </c>
      <c r="D199" s="819"/>
      <c r="E199" s="12">
        <f>ECSF!J24</f>
        <v>0</v>
      </c>
    </row>
    <row r="200" spans="2:5" ht="15" customHeight="1">
      <c r="B200" s="823"/>
      <c r="C200" s="819" t="s">
        <v>33</v>
      </c>
      <c r="D200" s="819"/>
      <c r="E200" s="12">
        <f>ECSF!J25</f>
        <v>0</v>
      </c>
    </row>
    <row r="201" spans="2:5">
      <c r="B201" s="823"/>
      <c r="C201" s="819" t="s">
        <v>35</v>
      </c>
      <c r="D201" s="819"/>
      <c r="E201" s="12">
        <f>ECSF!J26</f>
        <v>0</v>
      </c>
    </row>
    <row r="202" spans="2:5" ht="15" customHeight="1">
      <c r="B202" s="823"/>
      <c r="C202" s="819" t="s">
        <v>37</v>
      </c>
      <c r="D202" s="819"/>
      <c r="E202" s="12">
        <f>ECSF!J27</f>
        <v>0</v>
      </c>
    </row>
    <row r="203" spans="2:5">
      <c r="B203" s="823"/>
      <c r="C203" s="819" t="s">
        <v>39</v>
      </c>
      <c r="D203" s="819"/>
      <c r="E203" s="12">
        <f>ECSF!J28</f>
        <v>0</v>
      </c>
    </row>
    <row r="204" spans="2:5" ht="15" customHeight="1">
      <c r="B204" s="823"/>
      <c r="C204" s="822" t="s">
        <v>46</v>
      </c>
      <c r="D204" s="822"/>
      <c r="E204" s="11">
        <f>ECSF!J30</f>
        <v>0</v>
      </c>
    </row>
    <row r="205" spans="2:5" ht="15" customHeight="1">
      <c r="B205" s="823"/>
      <c r="C205" s="822" t="s">
        <v>48</v>
      </c>
      <c r="D205" s="822"/>
      <c r="E205" s="11">
        <f>ECSF!J32</f>
        <v>0</v>
      </c>
    </row>
    <row r="206" spans="2:5" ht="15" customHeight="1">
      <c r="B206" s="823"/>
      <c r="C206" s="819" t="s">
        <v>49</v>
      </c>
      <c r="D206" s="819"/>
      <c r="E206" s="12">
        <f>ECSF!J34</f>
        <v>0</v>
      </c>
    </row>
    <row r="207" spans="2:5" ht="15" customHeight="1">
      <c r="B207" s="823"/>
      <c r="C207" s="819" t="s">
        <v>50</v>
      </c>
      <c r="D207" s="819"/>
      <c r="E207" s="12">
        <f>ECSF!J35</f>
        <v>0</v>
      </c>
    </row>
    <row r="208" spans="2:5" ht="15" customHeight="1">
      <c r="B208" s="823"/>
      <c r="C208" s="819" t="s">
        <v>51</v>
      </c>
      <c r="D208" s="819"/>
      <c r="E208" s="12">
        <f>ECSF!J36</f>
        <v>0</v>
      </c>
    </row>
    <row r="209" spans="2:5" ht="15" customHeight="1">
      <c r="B209" s="823"/>
      <c r="C209" s="822" t="s">
        <v>52</v>
      </c>
      <c r="D209" s="822"/>
      <c r="E209" s="11">
        <f>ECSF!J38</f>
        <v>0</v>
      </c>
    </row>
    <row r="210" spans="2:5">
      <c r="B210" s="823"/>
      <c r="C210" s="819" t="s">
        <v>53</v>
      </c>
      <c r="D210" s="819"/>
      <c r="E210" s="12">
        <f>ECSF!J40</f>
        <v>0</v>
      </c>
    </row>
    <row r="211" spans="2:5" ht="15" customHeight="1">
      <c r="B211" s="823"/>
      <c r="C211" s="819" t="s">
        <v>54</v>
      </c>
      <c r="D211" s="819"/>
      <c r="E211" s="12">
        <f>ECSF!J41</f>
        <v>0</v>
      </c>
    </row>
    <row r="212" spans="2:5">
      <c r="B212" s="823"/>
      <c r="C212" s="819" t="s">
        <v>55</v>
      </c>
      <c r="D212" s="819"/>
      <c r="E212" s="12">
        <f>ECSF!J42</f>
        <v>0</v>
      </c>
    </row>
    <row r="213" spans="2:5" ht="15" customHeight="1">
      <c r="B213" s="823"/>
      <c r="C213" s="819" t="s">
        <v>56</v>
      </c>
      <c r="D213" s="819"/>
      <c r="E213" s="12">
        <f>ECSF!J43</f>
        <v>0</v>
      </c>
    </row>
    <row r="214" spans="2:5">
      <c r="B214" s="823"/>
      <c r="C214" s="819" t="s">
        <v>57</v>
      </c>
      <c r="D214" s="819"/>
      <c r="E214" s="12">
        <f>ECSF!J44</f>
        <v>24732.400000000001</v>
      </c>
    </row>
    <row r="215" spans="2:5">
      <c r="B215" s="823"/>
      <c r="C215" s="822" t="s">
        <v>58</v>
      </c>
      <c r="D215" s="822"/>
      <c r="E215" s="11">
        <f>ECSF!J46</f>
        <v>0</v>
      </c>
    </row>
    <row r="216" spans="2:5">
      <c r="B216" s="823"/>
      <c r="C216" s="819" t="s">
        <v>59</v>
      </c>
      <c r="D216" s="819"/>
      <c r="E216" s="12">
        <f>ECSF!J48</f>
        <v>0</v>
      </c>
    </row>
    <row r="217" spans="2:5" ht="15.75" thickBot="1">
      <c r="B217" s="824"/>
      <c r="C217" s="819" t="s">
        <v>60</v>
      </c>
      <c r="D217" s="819"/>
      <c r="E217" s="12">
        <f>ECSF!J49</f>
        <v>0</v>
      </c>
    </row>
    <row r="218" spans="2:5">
      <c r="C218" s="827" t="s">
        <v>74</v>
      </c>
      <c r="D218" s="5" t="s">
        <v>63</v>
      </c>
      <c r="E218" s="15">
        <f>ECSF!C55</f>
        <v>0</v>
      </c>
    </row>
    <row r="219" spans="2:5">
      <c r="C219" s="828"/>
      <c r="D219" s="5" t="s">
        <v>64</v>
      </c>
      <c r="E219" s="15">
        <f>ECSF!C57</f>
        <v>0</v>
      </c>
    </row>
    <row r="220" spans="2:5">
      <c r="C220" s="828" t="s">
        <v>73</v>
      </c>
      <c r="D220" s="5" t="s">
        <v>63</v>
      </c>
      <c r="E220" s="15">
        <f>ECSF!G55</f>
        <v>0</v>
      </c>
    </row>
    <row r="221" spans="2:5">
      <c r="C221" s="828"/>
      <c r="D221" s="5" t="s">
        <v>64</v>
      </c>
      <c r="E221" s="15">
        <f>ECSF!G57</f>
        <v>0</v>
      </c>
    </row>
  </sheetData>
  <sheetProtection password="C4FF" sheet="1" objects="1" scenarios="1"/>
  <mergeCells count="234">
    <mergeCell ref="C220:C221"/>
    <mergeCell ref="C8:D8"/>
    <mergeCell ref="C27:D27"/>
    <mergeCell ref="C9:D9"/>
    <mergeCell ref="C28:D28"/>
    <mergeCell ref="C10:D10"/>
    <mergeCell ref="C29:D29"/>
    <mergeCell ref="C41:D41"/>
    <mergeCell ref="C42:D42"/>
    <mergeCell ref="C15:D15"/>
    <mergeCell ref="C112:C113"/>
    <mergeCell ref="C45:D45"/>
    <mergeCell ref="C46:D46"/>
    <mergeCell ref="C47:D47"/>
    <mergeCell ref="C48:D48"/>
    <mergeCell ref="C34:D34"/>
    <mergeCell ref="C44:D44"/>
    <mergeCell ref="C37:D37"/>
    <mergeCell ref="C72:D72"/>
    <mergeCell ref="C218:C219"/>
    <mergeCell ref="C38:D38"/>
    <mergeCell ref="C101:D101"/>
    <mergeCell ref="C89:D89"/>
    <mergeCell ref="C90:D90"/>
    <mergeCell ref="C91:D91"/>
    <mergeCell ref="C92:D92"/>
    <mergeCell ref="C95:D95"/>
    <mergeCell ref="C96:D96"/>
    <mergeCell ref="C97:D97"/>
    <mergeCell ref="C98:D98"/>
    <mergeCell ref="C99:D99"/>
    <mergeCell ref="C100:D100"/>
    <mergeCell ref="B67:B75"/>
    <mergeCell ref="C67:D67"/>
    <mergeCell ref="C73:D73"/>
    <mergeCell ref="C68:D68"/>
    <mergeCell ref="C69:D69"/>
    <mergeCell ref="C70:D70"/>
    <mergeCell ref="C71:D71"/>
    <mergeCell ref="C64:D64"/>
    <mergeCell ref="C65:D65"/>
    <mergeCell ref="C35:D35"/>
    <mergeCell ref="C50:D50"/>
    <mergeCell ref="C24:D24"/>
    <mergeCell ref="C25:D25"/>
    <mergeCell ref="C39:D39"/>
    <mergeCell ref="C40:D40"/>
    <mergeCell ref="C66:D66"/>
    <mergeCell ref="C51:D51"/>
    <mergeCell ref="C52:D52"/>
    <mergeCell ref="C53:D53"/>
    <mergeCell ref="C7:D7"/>
    <mergeCell ref="C11:D11"/>
    <mergeCell ref="C63:D63"/>
    <mergeCell ref="C55:D55"/>
    <mergeCell ref="C54:D54"/>
    <mergeCell ref="C12:D12"/>
    <mergeCell ref="C13:D13"/>
    <mergeCell ref="C32:D32"/>
    <mergeCell ref="C33:D33"/>
    <mergeCell ref="C26:D26"/>
    <mergeCell ref="C23:D23"/>
    <mergeCell ref="C43:D43"/>
    <mergeCell ref="C18:D18"/>
    <mergeCell ref="C19:D19"/>
    <mergeCell ref="C20:D20"/>
    <mergeCell ref="C21:D21"/>
    <mergeCell ref="C22:D22"/>
    <mergeCell ref="C56:D56"/>
    <mergeCell ref="C57:D57"/>
    <mergeCell ref="C49:D49"/>
    <mergeCell ref="A117:D117"/>
    <mergeCell ref="B95:B108"/>
    <mergeCell ref="A76:A77"/>
    <mergeCell ref="C76:D76"/>
    <mergeCell ref="C77:D77"/>
    <mergeCell ref="A78:A94"/>
    <mergeCell ref="B78:B85"/>
    <mergeCell ref="C78:D78"/>
    <mergeCell ref="C79:D79"/>
    <mergeCell ref="C80:D80"/>
    <mergeCell ref="B87:B92"/>
    <mergeCell ref="C93:D93"/>
    <mergeCell ref="C94:D94"/>
    <mergeCell ref="C81:D81"/>
    <mergeCell ref="C82:D82"/>
    <mergeCell ref="C83:D83"/>
    <mergeCell ref="C84:D84"/>
    <mergeCell ref="C85:D85"/>
    <mergeCell ref="C86:D86"/>
    <mergeCell ref="C87:D87"/>
    <mergeCell ref="C88:D88"/>
    <mergeCell ref="C110:C111"/>
    <mergeCell ref="A116:D116"/>
    <mergeCell ref="C108:D108"/>
    <mergeCell ref="C166:D166"/>
    <mergeCell ref="C167:D167"/>
    <mergeCell ref="B118:B167"/>
    <mergeCell ref="C153:D153"/>
    <mergeCell ref="C135:D135"/>
    <mergeCell ref="C130:D130"/>
    <mergeCell ref="C131:D131"/>
    <mergeCell ref="C120:D120"/>
    <mergeCell ref="C121:D121"/>
    <mergeCell ref="C122:D122"/>
    <mergeCell ref="C123:D123"/>
    <mergeCell ref="C132:D132"/>
    <mergeCell ref="C133:D133"/>
    <mergeCell ref="C134:D134"/>
    <mergeCell ref="C118:D118"/>
    <mergeCell ref="C119:D119"/>
    <mergeCell ref="C141:D141"/>
    <mergeCell ref="C148:D148"/>
    <mergeCell ref="C149:D149"/>
    <mergeCell ref="C150:D150"/>
    <mergeCell ref="C151:D151"/>
    <mergeCell ref="C152:D152"/>
    <mergeCell ref="C144:D144"/>
    <mergeCell ref="C145:D145"/>
    <mergeCell ref="C146:D146"/>
    <mergeCell ref="C147:D147"/>
    <mergeCell ref="C142:D142"/>
    <mergeCell ref="C143:D143"/>
    <mergeCell ref="C160:D160"/>
    <mergeCell ref="C161:D161"/>
    <mergeCell ref="C162:D162"/>
    <mergeCell ref="C163:D163"/>
    <mergeCell ref="C164:D164"/>
    <mergeCell ref="C165:D165"/>
    <mergeCell ref="A2:D2"/>
    <mergeCell ref="C156:D156"/>
    <mergeCell ref="C157:D157"/>
    <mergeCell ref="C158:D158"/>
    <mergeCell ref="C159:D159"/>
    <mergeCell ref="C154:D154"/>
    <mergeCell ref="C155:D155"/>
    <mergeCell ref="C124:D124"/>
    <mergeCell ref="C125:D125"/>
    <mergeCell ref="C126:D126"/>
    <mergeCell ref="C127:D127"/>
    <mergeCell ref="C128:D128"/>
    <mergeCell ref="C129:D129"/>
    <mergeCell ref="C136:D136"/>
    <mergeCell ref="C137:D137"/>
    <mergeCell ref="C138:D138"/>
    <mergeCell ref="C139:D139"/>
    <mergeCell ref="C140:D140"/>
    <mergeCell ref="A3:D3"/>
    <mergeCell ref="A4:D4"/>
    <mergeCell ref="A5:D5"/>
    <mergeCell ref="A114:D114"/>
    <mergeCell ref="A115:D115"/>
    <mergeCell ref="C168:D168"/>
    <mergeCell ref="C170:D170"/>
    <mergeCell ref="C172:D172"/>
    <mergeCell ref="C173:D173"/>
    <mergeCell ref="C174:D174"/>
    <mergeCell ref="C192:D192"/>
    <mergeCell ref="C194:D194"/>
    <mergeCell ref="C175:D175"/>
    <mergeCell ref="C176:D176"/>
    <mergeCell ref="C177:D177"/>
    <mergeCell ref="C178:D178"/>
    <mergeCell ref="C216:D216"/>
    <mergeCell ref="C202:D202"/>
    <mergeCell ref="C203:D203"/>
    <mergeCell ref="C205:D205"/>
    <mergeCell ref="C207:D207"/>
    <mergeCell ref="C208:D208"/>
    <mergeCell ref="C209:D209"/>
    <mergeCell ref="C213:D213"/>
    <mergeCell ref="C215:D215"/>
    <mergeCell ref="C204:D204"/>
    <mergeCell ref="C206:D206"/>
    <mergeCell ref="C201:D201"/>
    <mergeCell ref="C187:D187"/>
    <mergeCell ref="C188:D188"/>
    <mergeCell ref="C189:D189"/>
    <mergeCell ref="C190:D190"/>
    <mergeCell ref="C212:D212"/>
    <mergeCell ref="C214:D214"/>
    <mergeCell ref="C196:D196"/>
    <mergeCell ref="C197:D197"/>
    <mergeCell ref="C198:D198"/>
    <mergeCell ref="C199:D199"/>
    <mergeCell ref="C200:D200"/>
    <mergeCell ref="C6:D6"/>
    <mergeCell ref="C102:D102"/>
    <mergeCell ref="C103:D103"/>
    <mergeCell ref="C104:D104"/>
    <mergeCell ref="C105:D105"/>
    <mergeCell ref="C106:D106"/>
    <mergeCell ref="C107:D107"/>
    <mergeCell ref="C217:D217"/>
    <mergeCell ref="B168:B217"/>
    <mergeCell ref="C169:D169"/>
    <mergeCell ref="C171:D171"/>
    <mergeCell ref="C179:D179"/>
    <mergeCell ref="C181:D181"/>
    <mergeCell ref="C210:D210"/>
    <mergeCell ref="C211:D211"/>
    <mergeCell ref="C191:D191"/>
    <mergeCell ref="C193:D193"/>
    <mergeCell ref="C180:D180"/>
    <mergeCell ref="C182:D182"/>
    <mergeCell ref="C183:D183"/>
    <mergeCell ref="C184:D184"/>
    <mergeCell ref="C185:D185"/>
    <mergeCell ref="C186:D186"/>
    <mergeCell ref="C195:D195"/>
    <mergeCell ref="A7:A23"/>
    <mergeCell ref="A24:A25"/>
    <mergeCell ref="A59:A75"/>
    <mergeCell ref="B59:B65"/>
    <mergeCell ref="C59:D59"/>
    <mergeCell ref="C60:D60"/>
    <mergeCell ref="C61:D61"/>
    <mergeCell ref="C62:D62"/>
    <mergeCell ref="C109:D109"/>
    <mergeCell ref="C58:D58"/>
    <mergeCell ref="B7:B13"/>
    <mergeCell ref="B15:B23"/>
    <mergeCell ref="A26:A42"/>
    <mergeCell ref="B26:B33"/>
    <mergeCell ref="B35:B40"/>
    <mergeCell ref="B43:B56"/>
    <mergeCell ref="C75:D75"/>
    <mergeCell ref="C74:D74"/>
    <mergeCell ref="C14:D14"/>
    <mergeCell ref="C17:D17"/>
    <mergeCell ref="C16:D16"/>
    <mergeCell ref="C36:D36"/>
    <mergeCell ref="C30:D30"/>
    <mergeCell ref="C31:D31"/>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49"/>
  <sheetViews>
    <sheetView workbookViewId="0">
      <selection activeCell="E43" sqref="E43"/>
    </sheetView>
  </sheetViews>
  <sheetFormatPr baseColWidth="10" defaultRowHeight="12"/>
  <cols>
    <col min="1" max="1" width="14.5703125" style="186" customWidth="1"/>
    <col min="2" max="2" width="18.85546875" style="186" customWidth="1"/>
    <col min="3" max="3" width="16.28515625" style="186" customWidth="1"/>
    <col min="4" max="4" width="3.42578125" style="186" customWidth="1"/>
    <col min="5" max="5" width="22.28515625" style="186" customWidth="1"/>
    <col min="6" max="6" width="29.7109375" style="186" customWidth="1"/>
    <col min="7" max="7" width="20.28515625" style="186" customWidth="1"/>
    <col min="8" max="8" width="19.42578125" style="186" customWidth="1"/>
    <col min="9" max="9" width="2.140625" style="186" customWidth="1"/>
    <col min="10" max="16384" width="11.42578125" style="99"/>
  </cols>
  <sheetData>
    <row r="1" spans="1:9" ht="17.25" customHeight="1">
      <c r="A1" s="504"/>
      <c r="B1" s="783" t="s">
        <v>427</v>
      </c>
      <c r="C1" s="783"/>
      <c r="D1" s="783"/>
      <c r="E1" s="783"/>
      <c r="F1" s="783"/>
      <c r="G1" s="783"/>
      <c r="H1" s="783"/>
      <c r="I1" s="505"/>
    </row>
    <row r="2" spans="1:9" ht="14.1" customHeight="1">
      <c r="A2" s="496"/>
      <c r="B2" s="843" t="s">
        <v>144</v>
      </c>
      <c r="C2" s="843"/>
      <c r="D2" s="843"/>
      <c r="E2" s="843"/>
      <c r="F2" s="843"/>
      <c r="G2" s="843"/>
      <c r="H2" s="843"/>
      <c r="I2" s="506"/>
    </row>
    <row r="3" spans="1:9" ht="14.1" customHeight="1">
      <c r="A3" s="496"/>
      <c r="B3" s="843" t="s">
        <v>1266</v>
      </c>
      <c r="C3" s="843"/>
      <c r="D3" s="843"/>
      <c r="E3" s="843"/>
      <c r="F3" s="843"/>
      <c r="G3" s="843"/>
      <c r="H3" s="843"/>
      <c r="I3" s="506"/>
    </row>
    <row r="4" spans="1:9" ht="6" customHeight="1">
      <c r="A4" s="844"/>
      <c r="B4" s="845"/>
      <c r="C4" s="846"/>
      <c r="D4" s="846"/>
      <c r="E4" s="846"/>
      <c r="F4" s="846"/>
      <c r="G4" s="846"/>
      <c r="H4" s="846"/>
      <c r="I4" s="507"/>
    </row>
    <row r="5" spans="1:9" ht="3" customHeight="1">
      <c r="A5" s="829"/>
      <c r="B5" s="830"/>
      <c r="C5" s="830"/>
      <c r="D5" s="830"/>
      <c r="E5" s="830"/>
      <c r="F5" s="830"/>
      <c r="G5" s="830"/>
      <c r="H5" s="831"/>
      <c r="I5" s="832"/>
    </row>
    <row r="6" spans="1:9" ht="30" customHeight="1">
      <c r="A6" s="833" t="s">
        <v>145</v>
      </c>
      <c r="B6" s="834"/>
      <c r="C6" s="834"/>
      <c r="D6" s="188"/>
      <c r="E6" s="508" t="s">
        <v>146</v>
      </c>
      <c r="F6" s="503" t="s">
        <v>147</v>
      </c>
      <c r="G6" s="509" t="s">
        <v>148</v>
      </c>
      <c r="H6" s="509" t="s">
        <v>149</v>
      </c>
      <c r="I6" s="188"/>
    </row>
    <row r="7" spans="1:9" ht="3" customHeight="1">
      <c r="A7" s="835"/>
      <c r="B7" s="831"/>
      <c r="C7" s="831"/>
      <c r="D7" s="831"/>
      <c r="E7" s="831"/>
      <c r="F7" s="831"/>
      <c r="G7" s="831"/>
      <c r="H7" s="831"/>
      <c r="I7" s="832"/>
    </row>
    <row r="8" spans="1:9">
      <c r="A8" s="838" t="s">
        <v>150</v>
      </c>
      <c r="B8" s="839"/>
      <c r="C8" s="839"/>
      <c r="D8" s="189"/>
      <c r="E8" s="458"/>
      <c r="F8" s="458"/>
      <c r="G8" s="458"/>
      <c r="H8" s="458"/>
      <c r="I8" s="190"/>
    </row>
    <row r="9" spans="1:9">
      <c r="A9" s="840" t="s">
        <v>151</v>
      </c>
      <c r="B9" s="841"/>
      <c r="C9" s="841"/>
      <c r="D9" s="191"/>
      <c r="E9" s="289"/>
      <c r="F9" s="289"/>
      <c r="G9" s="289"/>
      <c r="H9" s="289"/>
      <c r="I9" s="192"/>
    </row>
    <row r="10" spans="1:9">
      <c r="A10" s="838" t="s">
        <v>152</v>
      </c>
      <c r="B10" s="839"/>
      <c r="C10" s="839"/>
      <c r="D10" s="191"/>
      <c r="E10" s="459"/>
      <c r="F10" s="459"/>
      <c r="G10" s="444">
        <f>SUM(G11:G13)</f>
        <v>0</v>
      </c>
      <c r="H10" s="444">
        <f>SUM(H11:H13)</f>
        <v>0</v>
      </c>
      <c r="I10" s="193"/>
    </row>
    <row r="11" spans="1:9">
      <c r="A11" s="317"/>
      <c r="B11" s="842" t="s">
        <v>153</v>
      </c>
      <c r="C11" s="842"/>
      <c r="D11" s="191"/>
      <c r="E11" s="460"/>
      <c r="F11" s="460"/>
      <c r="G11" s="461">
        <v>0</v>
      </c>
      <c r="H11" s="461">
        <v>0</v>
      </c>
      <c r="I11" s="195"/>
    </row>
    <row r="12" spans="1:9">
      <c r="A12" s="317"/>
      <c r="B12" s="842" t="s">
        <v>154</v>
      </c>
      <c r="C12" s="842"/>
      <c r="D12" s="191"/>
      <c r="E12" s="460"/>
      <c r="F12" s="460"/>
      <c r="G12" s="461">
        <v>0</v>
      </c>
      <c r="H12" s="461">
        <v>0</v>
      </c>
      <c r="I12" s="195"/>
    </row>
    <row r="13" spans="1:9">
      <c r="A13" s="317"/>
      <c r="B13" s="842" t="s">
        <v>155</v>
      </c>
      <c r="C13" s="842"/>
      <c r="D13" s="191"/>
      <c r="E13" s="460"/>
      <c r="F13" s="460"/>
      <c r="G13" s="461">
        <v>0</v>
      </c>
      <c r="H13" s="461">
        <v>0</v>
      </c>
      <c r="I13" s="195"/>
    </row>
    <row r="14" spans="1:9">
      <c r="A14" s="838" t="s">
        <v>156</v>
      </c>
      <c r="B14" s="839"/>
      <c r="C14" s="839"/>
      <c r="D14" s="191"/>
      <c r="E14" s="459"/>
      <c r="F14" s="459"/>
      <c r="G14" s="444">
        <f>SUM(G15:G18)</f>
        <v>0</v>
      </c>
      <c r="H14" s="444">
        <f>SUM(H15:H18)</f>
        <v>0</v>
      </c>
      <c r="I14" s="193"/>
    </row>
    <row r="15" spans="1:9">
      <c r="A15" s="317"/>
      <c r="B15" s="842" t="s">
        <v>157</v>
      </c>
      <c r="C15" s="842"/>
      <c r="D15" s="191"/>
      <c r="E15" s="460"/>
      <c r="F15" s="460"/>
      <c r="G15" s="461">
        <v>0</v>
      </c>
      <c r="H15" s="461">
        <v>0</v>
      </c>
      <c r="I15" s="195"/>
    </row>
    <row r="16" spans="1:9">
      <c r="A16" s="317"/>
      <c r="B16" s="842" t="s">
        <v>158</v>
      </c>
      <c r="C16" s="842"/>
      <c r="D16" s="191"/>
      <c r="E16" s="460"/>
      <c r="F16" s="460"/>
      <c r="G16" s="461">
        <v>0</v>
      </c>
      <c r="H16" s="461">
        <v>0</v>
      </c>
      <c r="I16" s="195"/>
    </row>
    <row r="17" spans="1:9">
      <c r="A17" s="317"/>
      <c r="B17" s="842" t="s">
        <v>154</v>
      </c>
      <c r="C17" s="842"/>
      <c r="D17" s="191"/>
      <c r="E17" s="460"/>
      <c r="F17" s="460"/>
      <c r="G17" s="461">
        <v>0</v>
      </c>
      <c r="H17" s="461">
        <v>0</v>
      </c>
      <c r="I17" s="195"/>
    </row>
    <row r="18" spans="1:9">
      <c r="A18" s="318"/>
      <c r="B18" s="842" t="s">
        <v>155</v>
      </c>
      <c r="C18" s="842"/>
      <c r="D18" s="191"/>
      <c r="E18" s="460"/>
      <c r="F18" s="460"/>
      <c r="G18" s="461">
        <v>0</v>
      </c>
      <c r="H18" s="461">
        <v>0</v>
      </c>
      <c r="I18" s="195"/>
    </row>
    <row r="19" spans="1:9">
      <c r="A19" s="836" t="s">
        <v>159</v>
      </c>
      <c r="B19" s="837"/>
      <c r="C19" s="837"/>
      <c r="D19" s="197"/>
      <c r="E19" s="462"/>
      <c r="F19" s="462"/>
      <c r="G19" s="463">
        <f>G10+G14</f>
        <v>0</v>
      </c>
      <c r="H19" s="463">
        <f>H10+H14</f>
        <v>0</v>
      </c>
      <c r="I19" s="199"/>
    </row>
    <row r="20" spans="1:9">
      <c r="A20" s="840" t="s">
        <v>160</v>
      </c>
      <c r="B20" s="841"/>
      <c r="C20" s="841"/>
      <c r="D20" s="191"/>
      <c r="E20" s="464"/>
      <c r="F20" s="464"/>
      <c r="G20" s="444"/>
      <c r="H20" s="444"/>
      <c r="I20" s="193"/>
    </row>
    <row r="21" spans="1:9">
      <c r="A21" s="838" t="s">
        <v>152</v>
      </c>
      <c r="B21" s="839"/>
      <c r="C21" s="839"/>
      <c r="D21" s="191"/>
      <c r="E21" s="459"/>
      <c r="F21" s="459"/>
      <c r="G21" s="444">
        <f>SUM(G22:G24)</f>
        <v>0</v>
      </c>
      <c r="H21" s="444">
        <f>SUM(H22:H24)</f>
        <v>0</v>
      </c>
      <c r="I21" s="193"/>
    </row>
    <row r="22" spans="1:9">
      <c r="A22" s="317"/>
      <c r="B22" s="842" t="s">
        <v>153</v>
      </c>
      <c r="C22" s="842"/>
      <c r="D22" s="191"/>
      <c r="E22" s="460"/>
      <c r="F22" s="460"/>
      <c r="G22" s="461">
        <v>0</v>
      </c>
      <c r="H22" s="461">
        <v>0</v>
      </c>
      <c r="I22" s="195"/>
    </row>
    <row r="23" spans="1:9">
      <c r="A23" s="318"/>
      <c r="B23" s="842" t="s">
        <v>154</v>
      </c>
      <c r="C23" s="842"/>
      <c r="D23" s="187"/>
      <c r="E23" s="465"/>
      <c r="F23" s="465"/>
      <c r="G23" s="461">
        <v>0</v>
      </c>
      <c r="H23" s="461">
        <v>0</v>
      </c>
      <c r="I23" s="195"/>
    </row>
    <row r="24" spans="1:9">
      <c r="A24" s="318"/>
      <c r="B24" s="842" t="s">
        <v>155</v>
      </c>
      <c r="C24" s="842"/>
      <c r="D24" s="187"/>
      <c r="E24" s="465"/>
      <c r="F24" s="465"/>
      <c r="G24" s="461">
        <v>0</v>
      </c>
      <c r="H24" s="461">
        <v>0</v>
      </c>
      <c r="I24" s="195"/>
    </row>
    <row r="25" spans="1:9">
      <c r="A25" s="838" t="s">
        <v>156</v>
      </c>
      <c r="B25" s="839"/>
      <c r="C25" s="839"/>
      <c r="D25" s="191"/>
      <c r="E25" s="459"/>
      <c r="F25" s="459"/>
      <c r="G25" s="444">
        <f>SUM(G26:G29)</f>
        <v>0</v>
      </c>
      <c r="H25" s="444">
        <f>SUM(H26:H29)</f>
        <v>0</v>
      </c>
      <c r="I25" s="193"/>
    </row>
    <row r="26" spans="1:9">
      <c r="A26" s="317"/>
      <c r="B26" s="842" t="s">
        <v>157</v>
      </c>
      <c r="C26" s="842"/>
      <c r="D26" s="191"/>
      <c r="E26" s="460"/>
      <c r="F26" s="460"/>
      <c r="G26" s="461">
        <v>0</v>
      </c>
      <c r="H26" s="461">
        <v>0</v>
      </c>
      <c r="I26" s="195"/>
    </row>
    <row r="27" spans="1:9">
      <c r="A27" s="317"/>
      <c r="B27" s="842" t="s">
        <v>158</v>
      </c>
      <c r="C27" s="842"/>
      <c r="D27" s="191"/>
      <c r="E27" s="460"/>
      <c r="F27" s="460"/>
      <c r="G27" s="461">
        <v>0</v>
      </c>
      <c r="H27" s="461">
        <v>0</v>
      </c>
      <c r="I27" s="195"/>
    </row>
    <row r="28" spans="1:9">
      <c r="A28" s="317"/>
      <c r="B28" s="842" t="s">
        <v>154</v>
      </c>
      <c r="C28" s="842"/>
      <c r="D28" s="191"/>
      <c r="E28" s="460"/>
      <c r="F28" s="460"/>
      <c r="G28" s="461">
        <v>0</v>
      </c>
      <c r="H28" s="461">
        <v>0</v>
      </c>
      <c r="I28" s="195"/>
    </row>
    <row r="29" spans="1:9">
      <c r="A29" s="319"/>
      <c r="B29" s="842" t="s">
        <v>155</v>
      </c>
      <c r="C29" s="842"/>
      <c r="D29" s="191"/>
      <c r="E29" s="460"/>
      <c r="F29" s="460"/>
      <c r="G29" s="461">
        <v>0</v>
      </c>
      <c r="H29" s="461">
        <v>0</v>
      </c>
      <c r="I29" s="195"/>
    </row>
    <row r="30" spans="1:9">
      <c r="A30" s="836" t="s">
        <v>161</v>
      </c>
      <c r="B30" s="837"/>
      <c r="C30" s="837"/>
      <c r="D30" s="197"/>
      <c r="E30" s="466"/>
      <c r="F30" s="466"/>
      <c r="G30" s="463">
        <f>+G21+G25</f>
        <v>0</v>
      </c>
      <c r="H30" s="463">
        <f>+H21+H25</f>
        <v>0</v>
      </c>
      <c r="I30" s="199"/>
    </row>
    <row r="31" spans="1:9">
      <c r="A31" s="838" t="s">
        <v>162</v>
      </c>
      <c r="B31" s="839"/>
      <c r="C31" s="839"/>
      <c r="D31" s="191"/>
      <c r="E31" s="460"/>
      <c r="F31" s="460"/>
      <c r="G31" s="467">
        <v>5355069.09</v>
      </c>
      <c r="H31" s="467">
        <v>5344680.5</v>
      </c>
      <c r="I31" s="195"/>
    </row>
    <row r="32" spans="1:9">
      <c r="A32" s="317"/>
      <c r="B32" s="194"/>
      <c r="C32" s="196"/>
      <c r="D32" s="191"/>
      <c r="E32" s="464"/>
      <c r="F32" s="464"/>
      <c r="G32" s="444"/>
      <c r="H32" s="444"/>
      <c r="I32" s="195"/>
    </row>
    <row r="33" spans="1:9">
      <c r="A33" s="847" t="s">
        <v>163</v>
      </c>
      <c r="B33" s="848"/>
      <c r="C33" s="848"/>
      <c r="D33" s="201"/>
      <c r="E33" s="468"/>
      <c r="F33" s="468"/>
      <c r="G33" s="469">
        <f>G19+G30+G31</f>
        <v>5355069.09</v>
      </c>
      <c r="H33" s="469">
        <f>H19+H30+H31</f>
        <v>5344680.5</v>
      </c>
      <c r="I33" s="202"/>
    </row>
    <row r="34" spans="1:9">
      <c r="A34" s="530" t="s">
        <v>994</v>
      </c>
      <c r="B34" s="401"/>
      <c r="C34" s="401"/>
      <c r="D34" s="197"/>
      <c r="E34" s="200"/>
      <c r="F34" s="200"/>
      <c r="G34" s="198"/>
      <c r="H34" s="198"/>
      <c r="I34" s="412"/>
    </row>
    <row r="35" spans="1:9" s="96" customFormat="1" ht="15" customHeight="1">
      <c r="A35" s="842" t="s">
        <v>77</v>
      </c>
      <c r="B35" s="842"/>
      <c r="C35" s="842"/>
      <c r="D35" s="842"/>
      <c r="E35" s="842"/>
      <c r="F35" s="842"/>
      <c r="G35" s="842"/>
      <c r="H35" s="842"/>
      <c r="I35" s="842"/>
    </row>
    <row r="36" spans="1:9" s="96" customFormat="1" ht="15" customHeight="1">
      <c r="A36" s="656"/>
      <c r="B36" s="656"/>
      <c r="C36" s="656"/>
      <c r="D36" s="656"/>
      <c r="E36" s="656"/>
      <c r="F36" s="656"/>
      <c r="G36" s="656"/>
      <c r="H36" s="656"/>
      <c r="I36" s="656"/>
    </row>
    <row r="37" spans="1:9" s="96" customFormat="1" ht="15" customHeight="1">
      <c r="A37" s="402"/>
      <c r="B37" s="402"/>
      <c r="C37" s="402"/>
      <c r="D37" s="402"/>
      <c r="E37" s="402"/>
      <c r="F37" s="402"/>
      <c r="G37" s="402"/>
      <c r="H37" s="402"/>
      <c r="I37" s="402"/>
    </row>
    <row r="38" spans="1:9" s="96" customFormat="1" ht="24.75" customHeight="1">
      <c r="A38" s="196"/>
      <c r="B38" s="777"/>
      <c r="C38" s="777"/>
      <c r="D38" s="203"/>
      <c r="E38" s="99"/>
      <c r="F38" s="779"/>
      <c r="G38" s="779"/>
      <c r="H38" s="203"/>
      <c r="I38" s="203"/>
    </row>
    <row r="39" spans="1:9" customFormat="1" ht="15">
      <c r="A39" s="100" t="s">
        <v>936</v>
      </c>
      <c r="B39" s="100"/>
      <c r="C39" s="203"/>
      <c r="D39" s="203"/>
      <c r="E39" s="100"/>
      <c r="F39" s="100"/>
      <c r="G39" s="17"/>
    </row>
    <row r="40" spans="1:9" s="96" customFormat="1" ht="14.1" customHeight="1">
      <c r="A40" s="204"/>
      <c r="B40" s="775"/>
      <c r="C40" s="775"/>
      <c r="D40" s="205"/>
      <c r="E40" s="205"/>
      <c r="F40" s="775"/>
      <c r="G40" s="775"/>
      <c r="H40" s="191"/>
      <c r="I40" s="203"/>
    </row>
    <row r="41" spans="1:9" s="96" customFormat="1" ht="14.1" customHeight="1">
      <c r="A41" s="204"/>
      <c r="B41" s="655"/>
      <c r="C41" s="655"/>
      <c r="D41" s="205"/>
      <c r="E41" s="205"/>
      <c r="F41" s="655"/>
      <c r="G41" s="655"/>
      <c r="H41" s="191"/>
      <c r="I41" s="203"/>
    </row>
    <row r="43" spans="1:9" ht="13.5" customHeight="1">
      <c r="B43" s="777"/>
      <c r="C43" s="777"/>
      <c r="F43" s="777"/>
      <c r="G43" s="777"/>
    </row>
    <row r="44" spans="1:9" customFormat="1" ht="15">
      <c r="A44" s="88" t="s">
        <v>1322</v>
      </c>
      <c r="B44" s="17"/>
      <c r="C44" s="17"/>
      <c r="D44" s="17"/>
      <c r="E44" s="17"/>
      <c r="F44" s="17"/>
      <c r="G44" s="17"/>
    </row>
    <row r="48" spans="1:9" ht="13.5" customHeight="1">
      <c r="B48" s="777"/>
      <c r="C48" s="777"/>
    </row>
    <row r="49" spans="1:7" customFormat="1" ht="15">
      <c r="A49" s="88" t="s">
        <v>937</v>
      </c>
      <c r="B49" s="17"/>
      <c r="C49" s="17"/>
      <c r="D49" s="17"/>
      <c r="E49" s="17"/>
      <c r="F49" s="17"/>
      <c r="G49" s="17"/>
    </row>
  </sheetData>
  <sheetProtection selectLockedCells="1"/>
  <mergeCells count="41">
    <mergeCell ref="B40:C40"/>
    <mergeCell ref="F40:G40"/>
    <mergeCell ref="A33:C33"/>
    <mergeCell ref="A35:I35"/>
    <mergeCell ref="B38:C38"/>
    <mergeCell ref="F38:G38"/>
    <mergeCell ref="B17:C17"/>
    <mergeCell ref="B18:C18"/>
    <mergeCell ref="A31:C31"/>
    <mergeCell ref="A20:C20"/>
    <mergeCell ref="A21:C21"/>
    <mergeCell ref="B22:C22"/>
    <mergeCell ref="B23:C23"/>
    <mergeCell ref="B24:C24"/>
    <mergeCell ref="A25:C25"/>
    <mergeCell ref="B26:C26"/>
    <mergeCell ref="B27:C27"/>
    <mergeCell ref="B28:C28"/>
    <mergeCell ref="B29:C29"/>
    <mergeCell ref="A30:C30"/>
    <mergeCell ref="B1:H1"/>
    <mergeCell ref="B2:H2"/>
    <mergeCell ref="B3:H3"/>
    <mergeCell ref="A4:B4"/>
    <mergeCell ref="C4:H4"/>
    <mergeCell ref="B43:C43"/>
    <mergeCell ref="F43:G43"/>
    <mergeCell ref="B48:C48"/>
    <mergeCell ref="A5:I5"/>
    <mergeCell ref="A6:C6"/>
    <mergeCell ref="A7:I7"/>
    <mergeCell ref="A19:C19"/>
    <mergeCell ref="A8:C8"/>
    <mergeCell ref="A9:C9"/>
    <mergeCell ref="A10:C10"/>
    <mergeCell ref="B11:C11"/>
    <mergeCell ref="B12:C12"/>
    <mergeCell ref="B13:C13"/>
    <mergeCell ref="A14:C14"/>
    <mergeCell ref="B15:C15"/>
    <mergeCell ref="B16:C16"/>
  </mergeCells>
  <printOptions verticalCentered="1"/>
  <pageMargins left="0.70866141732283472" right="0.70866141732283472" top="0" bottom="0.74803149606299213" header="0.31496062992125984" footer="0.31496062992125984"/>
  <pageSetup scale="8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34</vt:i4>
      </vt:variant>
    </vt:vector>
  </HeadingPairs>
  <TitlesOfParts>
    <vt:vector size="34" baseType="lpstr">
      <vt:lpstr>ESF</vt:lpstr>
      <vt:lpstr>EA</vt:lpstr>
      <vt:lpstr>EAACUM</vt:lpstr>
      <vt:lpstr>EVHP</vt:lpstr>
      <vt:lpstr>ECSF</vt:lpstr>
      <vt:lpstr>EFE1</vt:lpstr>
      <vt:lpstr>EAA</vt:lpstr>
      <vt:lpstr>PT_ESF_ECSF</vt:lpstr>
      <vt:lpstr>EADP</vt:lpstr>
      <vt:lpstr>Balanza de Comp trim</vt:lpstr>
      <vt:lpstr>Balanza acum  ene jun</vt:lpstr>
      <vt:lpstr>EAICE</vt:lpstr>
      <vt:lpstr>EAIFF</vt:lpstr>
      <vt:lpstr>EAICR</vt:lpstr>
      <vt:lpstr>CAdmon</vt:lpstr>
      <vt:lpstr>CTG</vt:lpstr>
      <vt:lpstr>COG</vt:lpstr>
      <vt:lpstr>CFG</vt:lpstr>
      <vt:lpstr>End Neto</vt:lpstr>
      <vt:lpstr>Int</vt:lpstr>
      <vt:lpstr>Post Fiscal</vt:lpstr>
      <vt:lpstr>CProg</vt:lpstr>
      <vt:lpstr>BMu </vt:lpstr>
      <vt:lpstr>BInmu</vt:lpstr>
      <vt:lpstr>Esquemas Bursátiles</vt:lpstr>
      <vt:lpstr>Situacion PPS</vt:lpstr>
      <vt:lpstr>Relac ctas banc product</vt:lpstr>
      <vt:lpstr>PASIVOS C0NTING</vt:lpstr>
      <vt:lpstr>Prog y subprog Presup de inver</vt:lpstr>
      <vt:lpstr>Cumplim objetivos</vt:lpstr>
      <vt:lpstr>resultados evaluacion</vt:lpstr>
      <vt:lpstr>Relacion de conciliac banc</vt:lpstr>
      <vt:lpstr>Gto federaliz FISM</vt:lpstr>
      <vt:lpstr>Gto federal FAFM</vt:lpstr>
    </vt:vector>
  </TitlesOfParts>
  <Company>Secretaria de Hacienda y Credito Publico</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teresita_quezada</dc:creator>
  <cp:lastModifiedBy>SECRETARIA TECNICA</cp:lastModifiedBy>
  <cp:lastPrinted>2016-07-14T18:58:56Z</cp:lastPrinted>
  <dcterms:created xsi:type="dcterms:W3CDTF">2014-01-27T16:27:43Z</dcterms:created>
  <dcterms:modified xsi:type="dcterms:W3CDTF">2017-10-18T21:03:09Z</dcterms:modified>
</cp:coreProperties>
</file>