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FORMATOS IIEG 3ER TRIM 2017\"/>
    </mc:Choice>
  </mc:AlternateContent>
  <bookViews>
    <workbookView xWindow="0" yWindow="0" windowWidth="20490" windowHeight="7530"/>
  </bookViews>
  <sheets>
    <sheet name="SANEAMIENTO FINANCIERO" sheetId="8" r:id="rId1"/>
    <sheet name="gasto administrativo" sheetId="5" r:id="rId2"/>
    <sheet name="PROGRAMAS Y METAS 1" sheetId="4" r:id="rId3"/>
    <sheet name="SEGURIDAD" sheetId="1" r:id="rId4"/>
    <sheet name="RESULT.EVAL.IMAGEN URBANA" sheetId="2" r:id="rId5"/>
    <sheet name="RES.EVAL.CALLES ELECTRIFICADAS" sheetId="9" r:id="rId6"/>
    <sheet name="RES.EVAL.PAVIMENTO Y BACHEO" sheetId="14" r:id="rId7"/>
    <sheet name="RES.EVAL.TECHOS Y PISO FIRME" sheetId="15" r:id="rId8"/>
    <sheet name="RES.EVAL.FONDO MINERO" sheetId="16" r:id="rId9"/>
    <sheet name="RESULT.EVAL.SEGURIDAD PUBLICA" sheetId="17" r:id="rId10"/>
    <sheet name="RES.EVAL.SANEAMIENTO FINANCIERO" sheetId="20" r:id="rId11"/>
    <sheet name="RES.EVAL.GTO.ADMINISTRATIVO" sheetId="21" r:id="rId12"/>
  </sheets>
  <definedNames>
    <definedName name="_xlnm.Print_Area" localSheetId="4">'RESULT.EVAL.IMAGEN URBANA'!$A$1:$M$32</definedName>
  </definedNames>
  <calcPr calcId="152511"/>
</workbook>
</file>

<file path=xl/calcChain.xml><?xml version="1.0" encoding="utf-8"?>
<calcChain xmlns="http://schemas.openxmlformats.org/spreadsheetml/2006/main">
  <c r="H185" i="4" l="1"/>
  <c r="H99" i="5"/>
  <c r="T53" i="5"/>
  <c r="Z48" i="8" l="1"/>
  <c r="F111" i="5"/>
  <c r="H111" i="5"/>
  <c r="G111" i="5"/>
  <c r="H110" i="5"/>
  <c r="G110" i="5"/>
  <c r="F110" i="5"/>
  <c r="I109" i="5"/>
  <c r="H109" i="5"/>
  <c r="G109" i="5"/>
  <c r="F109" i="5"/>
  <c r="G108" i="5"/>
  <c r="H108" i="5"/>
  <c r="F108" i="5"/>
  <c r="G107" i="5"/>
  <c r="F107" i="5"/>
  <c r="H107" i="5"/>
  <c r="I107" i="5"/>
  <c r="F106" i="5"/>
  <c r="I105" i="5"/>
  <c r="H105" i="5"/>
  <c r="G105" i="5"/>
  <c r="F105" i="5"/>
  <c r="H104" i="5"/>
  <c r="I104" i="5"/>
  <c r="G104" i="5"/>
  <c r="F104" i="5"/>
  <c r="I103" i="5"/>
  <c r="H103" i="5"/>
  <c r="G103" i="5"/>
  <c r="F103" i="5"/>
  <c r="H102" i="5"/>
  <c r="G102" i="5"/>
  <c r="J102" i="5"/>
  <c r="F102" i="5"/>
  <c r="H101" i="5"/>
  <c r="G101" i="5"/>
  <c r="F101" i="5"/>
  <c r="T105" i="4"/>
  <c r="T66" i="4"/>
  <c r="T64" i="4"/>
  <c r="M185" i="4"/>
  <c r="G185" i="4"/>
  <c r="H100" i="5"/>
  <c r="G100" i="5"/>
  <c r="F100" i="5"/>
  <c r="J184" i="4"/>
  <c r="H184" i="4"/>
  <c r="G184" i="4"/>
  <c r="F184" i="4"/>
  <c r="J187" i="1"/>
  <c r="H187" i="1"/>
  <c r="G187" i="1"/>
  <c r="F187" i="1"/>
  <c r="G99" i="5"/>
  <c r="F99" i="5"/>
  <c r="H98" i="5"/>
  <c r="G98" i="5"/>
  <c r="F98" i="5"/>
  <c r="Q64" i="4" l="1"/>
  <c r="Q51" i="4" s="1"/>
  <c r="Q53" i="5"/>
  <c r="Q66" i="4"/>
  <c r="Q107" i="4"/>
  <c r="Q105" i="4"/>
  <c r="Q53" i="4"/>
  <c r="Q49" i="1"/>
  <c r="Q47" i="1"/>
  <c r="J63" i="5"/>
  <c r="J62" i="5"/>
  <c r="J61" i="5"/>
  <c r="J60" i="5"/>
  <c r="J50" i="5"/>
  <c r="J49" i="5"/>
  <c r="J48" i="5"/>
  <c r="J47" i="5"/>
  <c r="Q60" i="5"/>
  <c r="Q66" i="5"/>
  <c r="J47" i="8"/>
  <c r="J46" i="8"/>
  <c r="J45" i="8"/>
  <c r="J44" i="8"/>
  <c r="Q46" i="8"/>
  <c r="Q44" i="8"/>
  <c r="Q50" i="8"/>
  <c r="Q48" i="8"/>
  <c r="I101" i="5"/>
  <c r="Q123" i="1"/>
  <c r="Q121" i="1"/>
  <c r="Q88" i="1"/>
  <c r="Q86" i="1"/>
  <c r="Q105" i="1"/>
  <c r="Q103" i="1"/>
  <c r="Q75" i="1"/>
  <c r="Q73" i="1"/>
  <c r="Q62" i="1"/>
  <c r="Q60" i="1"/>
  <c r="Q116" i="4"/>
  <c r="Q118" i="4"/>
  <c r="Q103" i="4"/>
  <c r="Q101" i="4"/>
  <c r="Q88" i="4"/>
  <c r="Q86" i="4"/>
  <c r="Q75" i="4"/>
  <c r="Q73" i="4"/>
  <c r="Q62" i="4"/>
  <c r="Q60" i="4"/>
  <c r="H92" i="8"/>
  <c r="Q57" i="8"/>
  <c r="Q59" i="8"/>
  <c r="Q49" i="5"/>
  <c r="Q47" i="5"/>
  <c r="Z51" i="5"/>
  <c r="V107" i="5" l="1"/>
  <c r="Z60" i="5"/>
  <c r="N64" i="1" l="1"/>
  <c r="N77" i="1"/>
  <c r="N66" i="1"/>
  <c r="J89" i="4"/>
  <c r="J88" i="4"/>
  <c r="J87" i="4"/>
  <c r="J86" i="4"/>
  <c r="Z49" i="4"/>
  <c r="N51" i="4"/>
  <c r="N66" i="5"/>
  <c r="N64" i="5"/>
  <c r="Q20" i="4" l="1"/>
  <c r="Z122" i="4"/>
  <c r="Z120" i="4"/>
  <c r="Z118" i="4"/>
  <c r="N118" i="4"/>
  <c r="L118" i="4"/>
  <c r="Z116" i="4"/>
  <c r="N116" i="4"/>
  <c r="L116" i="4"/>
  <c r="Q95" i="8"/>
  <c r="M95" i="8"/>
  <c r="J95" i="8"/>
  <c r="I95" i="8"/>
  <c r="H95" i="8"/>
  <c r="G95" i="8"/>
  <c r="F95" i="8"/>
  <c r="V93" i="8"/>
  <c r="V92" i="8"/>
  <c r="Z63" i="8"/>
  <c r="Z61" i="8"/>
  <c r="V60" i="8"/>
  <c r="Y60" i="8" s="1"/>
  <c r="Z59" i="8"/>
  <c r="V59" i="8"/>
  <c r="Y59" i="8" s="1"/>
  <c r="N59" i="8"/>
  <c r="L59" i="8"/>
  <c r="V58" i="8"/>
  <c r="Y58" i="8" s="1"/>
  <c r="Z57" i="8"/>
  <c r="V57" i="8"/>
  <c r="Y57" i="8" s="1"/>
  <c r="N57" i="8"/>
  <c r="L57" i="8"/>
  <c r="Z50" i="8"/>
  <c r="Z46" i="8"/>
  <c r="N46" i="8"/>
  <c r="L46" i="8"/>
  <c r="Z44" i="8"/>
  <c r="N44" i="8"/>
  <c r="L44" i="8"/>
  <c r="Z64" i="5"/>
  <c r="Q187" i="4"/>
  <c r="J187" i="4"/>
  <c r="I187" i="4"/>
  <c r="H187" i="4"/>
  <c r="F187" i="4"/>
  <c r="Z125" i="1"/>
  <c r="Z107" i="1"/>
  <c r="Z90" i="1"/>
  <c r="Z77" i="1"/>
  <c r="Z64" i="1"/>
  <c r="Z51" i="1"/>
  <c r="M187" i="4"/>
  <c r="G187" i="4"/>
  <c r="H115" i="5"/>
  <c r="J76" i="4"/>
  <c r="J75" i="4"/>
  <c r="J74" i="4"/>
  <c r="J73" i="4"/>
  <c r="Z77" i="4"/>
  <c r="Z90" i="4"/>
  <c r="Z105" i="4"/>
  <c r="Z51" i="4"/>
  <c r="N47" i="5"/>
  <c r="V106" i="5"/>
  <c r="V105" i="5"/>
  <c r="Q115" i="5"/>
  <c r="M115" i="5"/>
  <c r="J115" i="5"/>
  <c r="I115" i="5"/>
  <c r="G115" i="5"/>
  <c r="F115" i="5"/>
  <c r="V95" i="8" l="1"/>
  <c r="J124" i="1"/>
  <c r="J123" i="1"/>
  <c r="J122" i="1"/>
  <c r="J121" i="1"/>
  <c r="J106" i="1"/>
  <c r="J105" i="1"/>
  <c r="J104" i="1"/>
  <c r="J103" i="1"/>
  <c r="J76" i="1"/>
  <c r="J75" i="1"/>
  <c r="J74" i="1"/>
  <c r="J73" i="1"/>
  <c r="J89" i="1"/>
  <c r="J88" i="1"/>
  <c r="J87" i="1"/>
  <c r="J86" i="1"/>
  <c r="Y63" i="1"/>
  <c r="Y61" i="1"/>
  <c r="Z103" i="4"/>
  <c r="Z101" i="4"/>
  <c r="Z88" i="4"/>
  <c r="Z86" i="4"/>
  <c r="Z75" i="4"/>
  <c r="Z73" i="4"/>
  <c r="V63" i="5"/>
  <c r="Y63" i="5" s="1"/>
  <c r="V62" i="5"/>
  <c r="V61" i="5"/>
  <c r="Y61" i="5" s="1"/>
  <c r="V60" i="5"/>
  <c r="Y60" i="5" s="1"/>
  <c r="Z73" i="1" l="1"/>
  <c r="Z75" i="1"/>
  <c r="Z88" i="1"/>
  <c r="Z103" i="1"/>
  <c r="Z105" i="1"/>
  <c r="Z121" i="1"/>
  <c r="Z123" i="1"/>
  <c r="Y62" i="5"/>
  <c r="Z49" i="5"/>
  <c r="Z47" i="5"/>
  <c r="Y60" i="1"/>
  <c r="Y62" i="1"/>
  <c r="Z86" i="1"/>
  <c r="Z66" i="5"/>
  <c r="Z53" i="5"/>
  <c r="Z92" i="4"/>
  <c r="Z109" i="1"/>
  <c r="Z127" i="1"/>
  <c r="Z64" i="4"/>
  <c r="Z53" i="4"/>
  <c r="Z107" i="4" l="1"/>
  <c r="Q191" i="1"/>
  <c r="M191" i="1"/>
  <c r="J191" i="1"/>
  <c r="I191" i="1"/>
  <c r="H191" i="1"/>
  <c r="G191" i="1"/>
  <c r="F191" i="1"/>
  <c r="V184" i="4"/>
  <c r="V100" i="5"/>
  <c r="V111" i="5"/>
  <c r="V110" i="5"/>
  <c r="V109" i="5"/>
  <c r="V104" i="5"/>
  <c r="V101" i="5"/>
  <c r="V103" i="5"/>
  <c r="V102" i="5"/>
  <c r="V108" i="5"/>
  <c r="V99" i="5"/>
  <c r="V98" i="5"/>
  <c r="V115" i="5" l="1"/>
  <c r="Z92" i="1"/>
  <c r="V187" i="1"/>
  <c r="N123" i="1"/>
  <c r="L123" i="1"/>
  <c r="N121" i="1"/>
  <c r="L121" i="1"/>
  <c r="N105" i="1"/>
  <c r="L105" i="1"/>
  <c r="N103" i="1"/>
  <c r="L103" i="1"/>
  <c r="V185" i="4"/>
  <c r="V187" i="4" s="1"/>
  <c r="Z79" i="4"/>
  <c r="N73" i="4"/>
  <c r="N62" i="5"/>
  <c r="N60" i="5"/>
  <c r="N49" i="5"/>
  <c r="L49" i="5"/>
  <c r="N103" i="4"/>
  <c r="L103" i="4"/>
  <c r="N101" i="4"/>
  <c r="L101" i="4"/>
  <c r="N88" i="4"/>
  <c r="L88" i="4"/>
  <c r="N86" i="4"/>
  <c r="L86" i="4"/>
  <c r="N75" i="4"/>
  <c r="L75" i="4"/>
  <c r="L73" i="4"/>
  <c r="Z66" i="4"/>
  <c r="J63" i="4"/>
  <c r="N62" i="4"/>
  <c r="J62" i="4"/>
  <c r="J61" i="4"/>
  <c r="N60" i="4"/>
  <c r="N49" i="4"/>
  <c r="L49" i="4"/>
  <c r="N47" i="4"/>
  <c r="N88" i="1"/>
  <c r="L88" i="1"/>
  <c r="N86" i="1"/>
  <c r="L86" i="1"/>
  <c r="N73" i="1"/>
  <c r="Z79" i="1"/>
  <c r="N75" i="1"/>
  <c r="L75" i="1"/>
  <c r="L73" i="1"/>
  <c r="Z66" i="1"/>
  <c r="Z53" i="1"/>
  <c r="J63" i="1"/>
  <c r="J62" i="1"/>
  <c r="Z62" i="1" l="1"/>
  <c r="Z62" i="5"/>
  <c r="Z47" i="4"/>
  <c r="Z62" i="4"/>
  <c r="L62" i="5"/>
  <c r="V191" i="1"/>
  <c r="L47" i="5"/>
  <c r="L47" i="4"/>
  <c r="L62" i="4"/>
  <c r="J60" i="4"/>
  <c r="J61" i="1"/>
  <c r="J60" i="1"/>
  <c r="N62" i="1"/>
  <c r="N49" i="1"/>
  <c r="N47" i="1"/>
  <c r="J48" i="1"/>
  <c r="J47" i="1"/>
  <c r="Z60" i="1" l="1"/>
  <c r="L60" i="5"/>
  <c r="L60" i="4"/>
  <c r="Z60" i="4"/>
  <c r="L60" i="1"/>
  <c r="L62" i="1"/>
  <c r="N60" i="1"/>
  <c r="L47" i="1"/>
  <c r="L49" i="1"/>
</calcChain>
</file>

<file path=xl/sharedStrings.xml><?xml version="1.0" encoding="utf-8"?>
<sst xmlns="http://schemas.openxmlformats.org/spreadsheetml/2006/main" count="1589" uniqueCount="307">
  <si>
    <t>Nombre del Subprograma:</t>
  </si>
  <si>
    <t>Descripción                                            (Que comprende):</t>
  </si>
  <si>
    <t>Unidad Responsable:</t>
  </si>
  <si>
    <r>
      <t>Dependencias o Unidades Participantes (Si aplica)</t>
    </r>
    <r>
      <rPr>
        <b/>
        <sz val="10"/>
        <rFont val="Arial"/>
        <family val="2"/>
      </rPr>
      <t xml:space="preserve">
</t>
    </r>
    <r>
      <rPr>
        <sz val="10"/>
        <rFont val="Arial"/>
        <family val="2"/>
      </rPr>
      <t xml:space="preserve">
</t>
    </r>
  </si>
  <si>
    <t>Importe en pesos de la inversión (para proyectos)</t>
  </si>
  <si>
    <t>Importe en total del costo del 
Sub-Programa:</t>
  </si>
  <si>
    <t>EJE Rector del PMD:</t>
  </si>
  <si>
    <t>Objetivos Estratégicos que Impacta</t>
  </si>
  <si>
    <t>Clasificación Programática</t>
  </si>
  <si>
    <t>Clasificación Funcional del Gasto</t>
  </si>
  <si>
    <t>Finalidad</t>
  </si>
  <si>
    <t>Función</t>
  </si>
  <si>
    <t>Sub Función</t>
  </si>
  <si>
    <t>Población Objetivo</t>
  </si>
  <si>
    <t>Tipo de Población Objetivo</t>
  </si>
  <si>
    <t xml:space="preserve">Interna: </t>
  </si>
  <si>
    <t xml:space="preserve">Meta: </t>
  </si>
  <si>
    <t xml:space="preserve">Nota: </t>
  </si>
  <si>
    <t>FIN Y PROPOSITO</t>
  </si>
  <si>
    <t>FIN: (Objetivo General)</t>
  </si>
  <si>
    <t>PROPÓSITO:</t>
  </si>
  <si>
    <t>INDICADORES Y METAS ASOCIADOS CON EL PROPÓSITO (Impacto, Eficiencia y Eficacia)</t>
  </si>
  <si>
    <t>Primer Trimestre</t>
  </si>
  <si>
    <t>Segundo Trimestre</t>
  </si>
  <si>
    <t>Tercer Trimestre</t>
  </si>
  <si>
    <t>Cuarto Trimestre</t>
  </si>
  <si>
    <t>Total</t>
  </si>
  <si>
    <t>INDICADOR</t>
  </si>
  <si>
    <t>Unidad de Medida</t>
  </si>
  <si>
    <t>V1:</t>
  </si>
  <si>
    <t xml:space="preserve">V2: </t>
  </si>
  <si>
    <t xml:space="preserve">Real </t>
  </si>
  <si>
    <t>RELACION DE COMPONENTES O PRODUCTOS GENERALES</t>
  </si>
  <si>
    <t>RELACION DE ACTIVIDADES POR COMPONENTE</t>
  </si>
  <si>
    <t>ENTREGABLES 
(numeración correlacionada con los Componentes)</t>
  </si>
  <si>
    <t>ACTIVIDADES (numeración correlacionada con los entregables)</t>
  </si>
  <si>
    <t>Fecha de Inicio de la Actividad</t>
  </si>
  <si>
    <t>Fecha de Término de la Actividad</t>
  </si>
  <si>
    <t xml:space="preserve">Condiciones Administrativas No Controlables </t>
  </si>
  <si>
    <t>Observaciones</t>
  </si>
  <si>
    <t xml:space="preserve">Condiciones Operativas No Controlables </t>
  </si>
  <si>
    <t xml:space="preserve">Responsable del Programa o Proyecto: </t>
  </si>
  <si>
    <t>Nombre:</t>
  </si>
  <si>
    <t>Cargo:</t>
  </si>
  <si>
    <t>Departamento:</t>
  </si>
  <si>
    <t xml:space="preserve">                          RELACIÓN DE LA DISTRIBUCIÓN DE LOS COSTOS DEL SUB-PROGRAMA POR DEPENDENCIAS INVOLUCRADAS</t>
  </si>
  <si>
    <t>DEPENDENCIA</t>
  </si>
  <si>
    <t>Nota: El formato puede ser modificado para agregar indicadores de nivel propósito</t>
  </si>
  <si>
    <t>El formato puede ser modificado para agregar componentes y/o actividades</t>
  </si>
  <si>
    <t>Municipio de Muzquiz, Coahuila.</t>
  </si>
  <si>
    <t>Programa: Imagen Urbana e Infraestructura urbana</t>
  </si>
  <si>
    <t>Subprograma: IMAGEN URBANA E INFRAESTRUCTURA URBANA</t>
  </si>
  <si>
    <t>IMAGEN URBANA E INFRAESTRUCTURA URBANA</t>
  </si>
  <si>
    <t>OBRAS PUBLICAS</t>
  </si>
  <si>
    <t>UM</t>
  </si>
  <si>
    <t>PORCENTAJE</t>
  </si>
  <si>
    <t>VARIABLES</t>
  </si>
  <si>
    <t>FORMULA DE CALCULO</t>
  </si>
  <si>
    <t>2</t>
  </si>
  <si>
    <t>2.2.2. DESARROLLO COMUNITARIO</t>
  </si>
  <si>
    <t>EJE 2 DESARROLLO SOCIAL</t>
  </si>
  <si>
    <t>V1</t>
  </si>
  <si>
    <t>VARIACION PORCENTUAL DE LOS INDICES DE SATISFACCION</t>
  </si>
  <si>
    <t>V2</t>
  </si>
  <si>
    <t>POBLACION GENERAL DEL MUNICIPIO DE MUZQUIZ</t>
  </si>
  <si>
    <r>
      <t xml:space="preserve">Externa:  </t>
    </r>
    <r>
      <rPr>
        <b/>
        <sz val="10"/>
        <rFont val="Arial"/>
        <family val="2"/>
      </rPr>
      <t xml:space="preserve">   X</t>
    </r>
  </si>
  <si>
    <t>QUE LOS HABITANTES DEL MUNICIPIO DE MUZQUIZ, CUENTES CON SERVICIOS PRIMARIOS DE PRIMER NIVEL, ASI COMO ESPACIOS PUBLICOS ADECUADOS PARA SUS FAMILIAS.</t>
  </si>
  <si>
    <t>NUMERO DE REPORTES DE ATENCION CIUDADANA AÑO ACTUAL</t>
  </si>
  <si>
    <t>NRAC AA</t>
  </si>
  <si>
    <t>NRAC AP</t>
  </si>
  <si>
    <t>NUMERO DE REPORTES DE ATENCION CIUDADANA AÑO PASADO</t>
  </si>
  <si>
    <t>((NRAC AA-NRAC AP)/NRAC AP)*100</t>
  </si>
  <si>
    <t>REPORTES CIUDADANOS</t>
  </si>
  <si>
    <t xml:space="preserve"> </t>
  </si>
  <si>
    <t>PROGRAMADO</t>
  </si>
  <si>
    <t>REALIZADO</t>
  </si>
  <si>
    <t>PRESUPUESTO</t>
  </si>
  <si>
    <t>EJERCIDO</t>
  </si>
  <si>
    <t>Avance del Indicador Acumulado</t>
  </si>
  <si>
    <t>V2:</t>
  </si>
  <si>
    <t>V</t>
  </si>
  <si>
    <t>Indicador</t>
  </si>
  <si>
    <t>Valores</t>
  </si>
  <si>
    <t>Variables Acumuladas</t>
  </si>
  <si>
    <t>NVR AA</t>
  </si>
  <si>
    <t>NVR AP</t>
  </si>
  <si>
    <t>NUMERO DE VIAJES DE RECOLECCION  AÑO ACTUAL</t>
  </si>
  <si>
    <t>NUMERO DE VIAJES DE RECOLECCION AÑO PASADO</t>
  </si>
  <si>
    <t>((NVR AA-NVR AP)/NVR AP)*100</t>
  </si>
  <si>
    <t>VIAJES DE RECOLECCION DE BASURA</t>
  </si>
  <si>
    <t>PRESIDENCIA MUNICIPAL DE MUZQUIZ, COAHUILA</t>
  </si>
  <si>
    <t xml:space="preserve">INFORME DE LOS RESULTADOS DE LA EVALUACION DEL DESEMPEÑO </t>
  </si>
  <si>
    <t>DE LOS PROGRAMAS MUNICIPALES</t>
  </si>
  <si>
    <t>PROGRAMA</t>
  </si>
  <si>
    <t>SUB-PROGRAMA</t>
  </si>
  <si>
    <t>INDICADOR PROPOSITO</t>
  </si>
  <si>
    <t>VALOR</t>
  </si>
  <si>
    <t>INDICADORES ESTRATEGICOS</t>
  </si>
  <si>
    <t>OBJETIVO</t>
  </si>
  <si>
    <t>METAS</t>
  </si>
  <si>
    <t>VARIACION PORCENTUAL DE INDICES DE SATISFACCION</t>
  </si>
  <si>
    <t>RECOLECCION DE BASURA</t>
  </si>
  <si>
    <t>2.2.2</t>
  </si>
  <si>
    <t>CONSTRUCCION Y MEJORAS DE LA IMAGEN DE CIUDAD, LIMPIEZA, MANTENIMIENTO PREVENTIVO Y/O CORRECTIVO EN AREAS PUBLICAS DEL MUNICIPIO, APOYOS.</t>
  </si>
  <si>
    <t>PROPORCIONAR UN BIENESTAR A LOS CIUDADANOS  DE MUZQUIZ ATRAVES DE ADECUADOS SERVICIOS DE LIMPIEZA, MANTENIMIENTO A ESPACIOS PUBLICOS, PARQUES Y JARDINES</t>
  </si>
  <si>
    <t>EL AA</t>
  </si>
  <si>
    <t>ELECTRIFICACION  AÑO ACTUAL</t>
  </si>
  <si>
    <t>EL AP</t>
  </si>
  <si>
    <t>ELECTRIFICACION AÑO PASADO</t>
  </si>
  <si>
    <t>CALLES ELECTRIFICADAS</t>
  </si>
  <si>
    <t>((EL AA-EL AP)/ELR AP)*100</t>
  </si>
  <si>
    <t>RDC AA</t>
  </si>
  <si>
    <t>RDC AP</t>
  </si>
  <si>
    <t>((RDC AA-RDC AP)/RDC AP)*100</t>
  </si>
  <si>
    <t>COMPONENTE 2: CALLES ELECTRIFICADAS          Unidad Ejecutora: Obras Publicas      Otras Unidades Involucradas: N/A</t>
  </si>
  <si>
    <t>COMPONENTE 4: TECHOS Y PISOS FIRMES         Unidad Ejecutora: DESARROLLO SOCIAL     Otras Unidades Involucradas: N/A</t>
  </si>
  <si>
    <t>EJE 4 UN NUEVO PACTO SOCIAL</t>
  </si>
  <si>
    <t>1.2.-BITACORA DE PROGRAMA DE RECOLECCION DE BASURA</t>
  </si>
  <si>
    <t>1.3.-VERIFICACION PREVENTIVA DE CAMIONES RECOLECTORES DE BASURA</t>
  </si>
  <si>
    <t>1.1.- REALIZAR PROGRAMA Y LOGISTICA  DE RECOLECCION DE BASURA EN COLONIAS DEL MUNICIPIO</t>
  </si>
  <si>
    <t>2.1.- REALIZAR CENSO DE ELECTRIFICACION</t>
  </si>
  <si>
    <t>2.2.- DETERMINAR LAS NECESIDADES DEL MUNICIPIO</t>
  </si>
  <si>
    <t xml:space="preserve">2.3.-INSTALACION DE CABLEADO ELECTRICO </t>
  </si>
  <si>
    <t>2.4.- ATENCION DE QUEJAS Y SOLICITUDES DE LA POBLACION</t>
  </si>
  <si>
    <t>3.2.- REALIZAR UN PROGRAMA DE LOGISTICA Y MANTENIMIENTO</t>
  </si>
  <si>
    <t>1.4.- ATENCION OPORTUNA DE QUEJAS Y SOLICITUDES DE LA POBLACION</t>
  </si>
  <si>
    <t>4.1..- REALIZAR UN CENSO EN LA COLONIAS MAS MARGINADAS DE L MUNICIPIO</t>
  </si>
  <si>
    <t xml:space="preserve">4.2.- ANALISIS DEL CENSO </t>
  </si>
  <si>
    <t>4.3.- REALIZAR ESTUDIO SOCIOECONOMICO PARA DETERMINAR QUIENES SERAN LOS BENEFICIADOS</t>
  </si>
  <si>
    <t>4.4.- CONSTRUCCION DE 83 AMPLIACIONES EN DIVERSAS COLONIAS DEL MUNICIPIO</t>
  </si>
  <si>
    <t>4.5.- CONSTRUCCION  DE 37 PISOS FIRMES EN DIVERSAS COLONIAS DEL MUNICIPIO</t>
  </si>
  <si>
    <t>4.6.-VERIFICACION DE LAS OBRAS EN TIEMPO Y FORMA</t>
  </si>
  <si>
    <t xml:space="preserve">1.5.- RECOLECCION DE BASURA </t>
  </si>
  <si>
    <t>3.4.- APLICAR MANTENIMIENTO PREVENTIVO Y CORRECTIVO</t>
  </si>
  <si>
    <t>3.5.- ATENCION OPORTUNA DE QUEJAS Y SOLICITUDES</t>
  </si>
  <si>
    <t>1 NEGLIGENCIA DE LOS SERVIDOREES PUBLICOS</t>
  </si>
  <si>
    <t>3CAMBIO EN LAS REGLAS DE OPERACIÓN DE LOS PROGRAMAS FEDERALES</t>
  </si>
  <si>
    <t>4ENTREGA DE RECURSOS EN TIEMPOO Y FORMA</t>
  </si>
  <si>
    <t>2QUE DEJEN DE EXISTIR PROGRAMAS FEDERALES</t>
  </si>
  <si>
    <t>SEGURIDAD EN MUNICIPIO</t>
  </si>
  <si>
    <t>ATENDER LOS REPORTES Y MANTENER  EL BUEN ORDEN DENTRO DEL MUNICIPIO, ASI COMO PERSONAL BIEN CAPACITADO Y EQUIPADO</t>
  </si>
  <si>
    <t>SEGURIDAD PUBLICA , PROTECION CIVIL</t>
  </si>
  <si>
    <t>ING., ROBERTO ELGUEZABAL DOWER</t>
  </si>
  <si>
    <t>DIRECTOR DE  OBRAS PUBLICAS</t>
  </si>
  <si>
    <t>DESARROLLO SOCIAL</t>
  </si>
  <si>
    <t>Programa: Seguridad Pública</t>
  </si>
  <si>
    <t>Subprograma: Seguridad en Municipio</t>
  </si>
  <si>
    <t>COMPONENTE 1: EVALUACIONES DE CONTROL Y CONFIANZA. EVALUACIONES DE PERMANENCIA .                                                                                                                                                                                                   Unidad Ejecutora: Seguridad Publica      Otras Unidades Involucradas: N/A</t>
  </si>
  <si>
    <t>COMPONENTE 2: FORMACION DE MANDOS. DIPLOMADO PARA MANDOS MEDIOS         Unidad Ejecutora: Seguridad Publica      Otras Unidades Involucradas: N/A</t>
  </si>
  <si>
    <t>COMPONENTE 6: REPORTE DE LLAMADAS         Unidad Ejecutora: Seguridad Publica     Otras Unidades Involucradas: N/A</t>
  </si>
  <si>
    <t>SEGURIDAD PUBLICA</t>
  </si>
  <si>
    <t>COMPONENTE 3: EQUIPAMIENTO PERSONAL KIT DE OPERACIÓN PRIMER RESPONDIENTE(PATRULLA) Y (PIE A TIERRA)                                           Unidad Ejecutora: Seguridad Publica      Otras Unidades Involucradas: N/A</t>
  </si>
  <si>
    <t>COMPONENTE 5: FALTAS ADMINISTRATIVAS         Unidad Ejecutora: Seguridad Publica     Otras Unidades Involucradas: N/A</t>
  </si>
  <si>
    <t>Componente 1: EVALUACIONES DE CONTROL Y CONFIANZA</t>
  </si>
  <si>
    <t>Componente 2: FORMACION DE MANDOS. DIPLOMADO PARA MANDOS MEDIOS</t>
  </si>
  <si>
    <t>Componente 3: EQUIPAMENTO PERSONAL. KIT DE OPERACIÓN PRIMER RESPONDIENTE (PATRULLA) Y (PIE A TIERRA)</t>
  </si>
  <si>
    <t>1.1.- REALIZAR UN PROGRAMACION Y LOGISTICA PARA EL ENVIO DE LOS  ELEMENTOS A LAS PRUEBAS DE CONTROL Y CONFIANZA</t>
  </si>
  <si>
    <t>1.2.- ENVIO DE LOS ELEMENTOS DE SEGURIDAD PUBLICA AL EXAMEN DE CONTROL Y CONFIANZA</t>
  </si>
  <si>
    <t>1.3.- ANALISIS DE LOS RESULTADOS DE LA EVALUACION</t>
  </si>
  <si>
    <t>1.4.- DECIDIR SI LOE ELEMENTOS SON APTOS PARA PÉRMANECER EN LA INSTITUCION</t>
  </si>
  <si>
    <t>2.1.- REALIZAR UNA PROGRAMACION Y LOGISTICA PARA EL ENVIO DE MANDOS MEDIOS A CAPACITACION</t>
  </si>
  <si>
    <t>2.2.- ELEGIR LOS DIPLOMADOS ADECUADOS PARA EL PERSONAL DE MANDOS MEDIOS</t>
  </si>
  <si>
    <t>2.3.- ENVIAR AL PERSONAL A CAPACITARSE, MEDIANTE LOS DIPLOMADOS</t>
  </si>
  <si>
    <t xml:space="preserve">3.1.- REALIZAR UN CENSO PARA VERIFICAR QUE KITS DE OPERACIÓN HACEN  FALTA EN EL DEPARTAMENTO </t>
  </si>
  <si>
    <t>3.2.-ANALISISR LOS RESULTADOS DEL CENSO</t>
  </si>
  <si>
    <t>3.3.- BUSCAR COTIZACIONES PARA LA COMPRA DEL EQUIPO NECESARIO</t>
  </si>
  <si>
    <t>3.4.- REALIZAR LA COMPRA DE LOS KITS DE OPERACIÓN</t>
  </si>
  <si>
    <t>3.5 EQUIPAR A LOS ELEMENTOS DE SEGURIDAD PUBLICA</t>
  </si>
  <si>
    <t>Componente 4: FALTAS ADMINISTRATIVAS</t>
  </si>
  <si>
    <t>Componente 5: REPORTE DE LLAMADAS</t>
  </si>
  <si>
    <t>4.1.- OPERATIVOS EN COLONIAS CONFLICTIVAS</t>
  </si>
  <si>
    <t xml:space="preserve">4.2.- OPERATIVOS ANTIALCOHOL </t>
  </si>
  <si>
    <t>4.3.- CENSO DE CONDICIONES M,ECANICAS DE EQUIPO DE TRANSPORTE</t>
  </si>
  <si>
    <t>4.4.- REALIZAR MANTENIMIENTOS AL EQUIPO DE TRANSPORTE</t>
  </si>
  <si>
    <t>4.5.- ELABORACION DE BITACORAS DE MANTENIMIENTO DE EQUIPO DE TRANSPORTE</t>
  </si>
  <si>
    <t xml:space="preserve">5.1.-RECEPCION DE LLAMDAS </t>
  </si>
  <si>
    <t>5.2.- ENVIO DE LA UNIDAD PARA BRINDAR AUXILIO A LA CIUDADANIA</t>
  </si>
  <si>
    <t xml:space="preserve">5.3 ELABOREACION  DE BITACORA DEL REPORTE </t>
  </si>
  <si>
    <t>5.4.- ATENDER TODAS LAS LLAMADAS EN TIEMPO Y FORMA</t>
  </si>
  <si>
    <t>1 NEGLIGENCIA DE LOS SERVIDORES PUBLICOS</t>
  </si>
  <si>
    <t>2 VISISTA DEL GOBERNADOR</t>
  </si>
  <si>
    <t>3 QUE DEJEN DE EXISTIR PROGRAMAS FEDERALES</t>
  </si>
  <si>
    <t>4 CAMBIO DE REGLAS DE OPERACIÓN DE PROGRAMAS FEDERALES</t>
  </si>
  <si>
    <t>3 ENTREGA DE RECURSOS EN TIEMPO Y FORMA</t>
  </si>
  <si>
    <t>1 CONTINGENCIAS O CATASTROFES NATURALES</t>
  </si>
  <si>
    <t>2 BAJA PARTICIPACION CIUDADANA EN LA DENUNCIA</t>
  </si>
  <si>
    <t>3 DESCOMPOSTURA O PERDIDA TOTAL DE UNIDADEES</t>
  </si>
  <si>
    <t>Programa: Gasto Administrativo</t>
  </si>
  <si>
    <t>Subprograma: Gasto Administrativo</t>
  </si>
  <si>
    <t>GASTO ADMINISTRATIVO</t>
  </si>
  <si>
    <t>OPERACIÓN EFECTIVA Y EFICAZ  DE LAS DEPENDENCIAS</t>
  </si>
  <si>
    <t>CUERPO EDILICIO, CONTRALORIA, TRANSPARENCIA, , SECRETARIA DEL AYUNTAMIENTO, ATENCION CIUDADANA, JUNTA PATRIOTICA, INSTANCIA MUNICIPAL DE LA JUVENTUD, INSTANCIA MUNICIPAL DE LA MUJER, TESORERIA, CONTABILIDAD GUBERNAMENTAL, MUSEO,  ARCHIVO MUNICIPAL, FOMENTO DEPORTIVO, BIBLIOTECAS, OTRAS DEPENDENCIAS, PERSONAS CON CAPACIDADES,  VENTANILLA UNICA, CASA DE  CULTURA, FOMENTO ECONOMICO, COMUNICACION SOCIAL, TURISMO, CATASTRO,  TENENCIA DE LA TIERRA, DEPARTAMENTO DE AGUA, OFICIALIA MAYOR, PALAU,  BARROTERAN, ESPERANZAS Y LA FLORIDA</t>
  </si>
  <si>
    <t>Componente 1: GASTOS DE ADMINISTRACION</t>
  </si>
  <si>
    <t>1.1.- RECIBIR Y ATENDER  OFICIOS DE INVITACIONES A CURSOIS DE CAPACITACION</t>
  </si>
  <si>
    <t>1.2.- GESTIONAR CAPACITACIONES EXTRA EN DIFERENTES ESTANCIAS DE GOBIERNO</t>
  </si>
  <si>
    <t>1.3.- DETERMINAR NECESIDADES POR DEPARTAMENTO</t>
  </si>
  <si>
    <t>1.4.- DETERMINAR NECESIDADES POR DEPARTAMENTO</t>
  </si>
  <si>
    <t>1.5.- ELABORAR SOLICITUD DE COMPRA</t>
  </si>
  <si>
    <t>1.6.- APROBAR ORDEN DE COMPRA</t>
  </si>
  <si>
    <t>1.7.- ADQUIRIR EL MATERIAL NECESARIO</t>
  </si>
  <si>
    <t>1.8.- DETERMINAR P´RIORIDADES DE LA POBLACION CAMPESINA</t>
  </si>
  <si>
    <t>2 VISITA  DEL GOBERNADOR</t>
  </si>
  <si>
    <t>4 CAMBIO EN LAS REGLAS DE OPERACIÓN DE LOS PROGRAMAS FEDERALES</t>
  </si>
  <si>
    <t>ENTREGA DE RECURSO EN TIEMPO Y FORMA</t>
  </si>
  <si>
    <t>LIC. FRANCISCO JAVIER GARCIA OCHOA</t>
  </si>
  <si>
    <t>TESORERO MUNICIPAL</t>
  </si>
  <si>
    <t>TESORERIA MUNICIPAL</t>
  </si>
  <si>
    <t>CONTRALORIA</t>
  </si>
  <si>
    <t>DESARROLLO RURAL</t>
  </si>
  <si>
    <t>SECRETARIA DEL AYUNTAMIENTO</t>
  </si>
  <si>
    <t>TESORERIA</t>
  </si>
  <si>
    <t>PENSIONADOS Y JUBILADOS</t>
  </si>
  <si>
    <t>CATASTRO</t>
  </si>
  <si>
    <t>DEPARTAMENTO DE AGUA</t>
  </si>
  <si>
    <t>OFICIALIA MAYOR</t>
  </si>
  <si>
    <t>CABILDO</t>
  </si>
  <si>
    <t>D.I.F. MUNICIPAL</t>
  </si>
  <si>
    <t>DEPENDENCIAS ESPECIALES</t>
  </si>
  <si>
    <t>MINERALES</t>
  </si>
  <si>
    <t>OBRAS PUBLICAS, ECOLOGIA</t>
  </si>
  <si>
    <t>COMPONENTE 1: INFRAESTRUCTURA E IMAGEN URBANA          Unidad Ejecutora: Obras Publicas      Otras Unidades Involucradas: N/A</t>
  </si>
  <si>
    <t>COMPONENTE 3: PAVIMENTO Y BACHEO       Unidad Ejecutora: Obras Publicas      Otras Unidades Involucradas: N/A</t>
  </si>
  <si>
    <t>CALLES PAVIMENTADAS Y RECARPETEADAS  EN EL AÑO ACTUAL</t>
  </si>
  <si>
    <t>CALLES PAVIMENTADAS Y RECARPETEADAS  EN EL AÑO ANTERIOR</t>
  </si>
  <si>
    <t>TECHOS Y PISOS REALIZADOS  AÑO ACTUAL</t>
  </si>
  <si>
    <t>TECHOS Y PISOS REALIZADOS  AÑO ANTERIOR</t>
  </si>
  <si>
    <t>CALLES PAVIMENTADAS</t>
  </si>
  <si>
    <t>TECHOS CONSTRUIDOS</t>
  </si>
  <si>
    <t>COMPONENTE 1: GASTOS  DE ADMINISTRACION          Unidad Ejecutora: Tesoreria      Otras Unidades Involucradas: N/A</t>
  </si>
  <si>
    <t>1.- INFRAESTRUCTURA E IMAGEN URBANA</t>
  </si>
  <si>
    <t>2.-ELECTRIFICACION</t>
  </si>
  <si>
    <t>3.- PAVIMENTO Y BANCHEO</t>
  </si>
  <si>
    <t>4.- VIVIENDA</t>
  </si>
  <si>
    <t>3.1 .-DETERMINBAR LAS NECESIDADES DE PAVIMENTACION Y BACHEO DEL MUNICIPIO</t>
  </si>
  <si>
    <t>3.3.- PAVIMENTAR Y RECARPETEAR CALLES</t>
  </si>
  <si>
    <t>ECOLOGIA</t>
  </si>
  <si>
    <t>REPORTE DE LLAMADAS  AÑO ACTUAL</t>
  </si>
  <si>
    <t>REPORTE DE LLAMADAS  AÑO ANTERIOR</t>
  </si>
  <si>
    <t>LLAMADAS</t>
  </si>
  <si>
    <t>FALTAS ADMINISTRATIVAS  AÑO ACTUAL</t>
  </si>
  <si>
    <t>FALTAS ADMINISTRATIVAS  AÑO ANTERIOR</t>
  </si>
  <si>
    <t>MULTAS</t>
  </si>
  <si>
    <t>PATRULLAS Y EQUIPAMIENTO</t>
  </si>
  <si>
    <t>EQUIPAMIENTO PARA OPERACION  AÑO ACTUAL</t>
  </si>
  <si>
    <t>EQUIPAMIENTO PARA OPERACION  AÑO ANTERIOR</t>
  </si>
  <si>
    <t>FORMACION DE MANDOS, DIPLOMADOS AÑO ACTUAL</t>
  </si>
  <si>
    <t>FORMACION DE MANDOS, DIPLOMADOS AÑO ANTERIOR</t>
  </si>
  <si>
    <t>DIPLOMADOS</t>
  </si>
  <si>
    <t>EVALUACIONES DE CONTROL Y CONFIANZA  AÑO ACTUAL</t>
  </si>
  <si>
    <t>EVALUACIONES DE CONTROL Y CONFIANZA  AÑO ANTERIOR</t>
  </si>
  <si>
    <t>EVALUACIONES</t>
  </si>
  <si>
    <t>DAVID ALEJANDRO RAMIREZ SANCHEZ</t>
  </si>
  <si>
    <t>DIRECTOR DE SEGURIDAD PUBLICA</t>
  </si>
  <si>
    <t>SANEAMIENTO FINANCIERO</t>
  </si>
  <si>
    <t>COMPONENTE 1: SANEAMIENTO FINANCIERO          Unidad Ejecutora: Contraloria      Otras Unidades Involucradas: N/A</t>
  </si>
  <si>
    <t>Componente 1: SANEAMIENTO FINANCIERO</t>
  </si>
  <si>
    <t>C.P. HUGO ALFONSO ELIZONDO SOSA</t>
  </si>
  <si>
    <t>CONTRALOR MUNICIPAL</t>
  </si>
  <si>
    <t>CONTRALORIA MUNICIPAL</t>
  </si>
  <si>
    <t>1.1.- DOCUMENTAR LA SITUACION FINANCIERA DE LA ENTIDAD</t>
  </si>
  <si>
    <t>1.2.- ANALISIS DE LA SITUACION FINANCIERA DE LA ENTIDAD</t>
  </si>
  <si>
    <t>1.3.- DETERMINAR NECESIDADES DE LA ENTIDAD</t>
  </si>
  <si>
    <t>1.4.- ELABORACION DEL  EL PLAN DE SANEAMIENTO FINANCIERO</t>
  </si>
  <si>
    <t>2.-DESCOMPOSTURA DE UNIDADES</t>
  </si>
  <si>
    <t>1.-CONTINGENCIAS O CATASTROFES NATURALES</t>
  </si>
  <si>
    <t>Programa: Saneamiento Financiero</t>
  </si>
  <si>
    <t>Subprograma: Saneamiento Financiero</t>
  </si>
  <si>
    <t>5.-FONDO MINERO</t>
  </si>
  <si>
    <t>5.2.- REALIZAR UN PROGRAMA DE LOGISTICA Y MANTENIMIENTO</t>
  </si>
  <si>
    <t>5.4.- APLICAR MANTENIMIENTO PREVENTIVO Y CORRECTIVO</t>
  </si>
  <si>
    <t>5.5.- ATENCION OPORTUNA DE QUEJAS Y SOLICITUDES</t>
  </si>
  <si>
    <t>5.1 .-DETERMINBAR LAS NECESIDADES DE PAVIMENTACION Y BACHEO DE LAS CARRETERAS MUNICIPALES</t>
  </si>
  <si>
    <t>5.3.- PAVIMENTAR Y RECARPETEAR CARRETERAS</t>
  </si>
  <si>
    <t>COMPONENTE 5: FONDO MINERO         Unidad Ejecutora: OBRAS PUBLICAS     Otras Unidades Involucradas: N/A</t>
  </si>
  <si>
    <t>CONSTRUCCION R RECARPETEO DE CARRETERAS  AÑO ACTUAL</t>
  </si>
  <si>
    <t>CARRETERAS CONSTRUIDAS Y RECARPETEADAS</t>
  </si>
  <si>
    <t>PAVIMENTO Y BACHEO</t>
  </si>
  <si>
    <t>BACHEO DE CALLES</t>
  </si>
  <si>
    <t>TECHOS Y PISOS FIRMES</t>
  </si>
  <si>
    <t>PISOS FIRMES</t>
  </si>
  <si>
    <t>FONDO MINERO</t>
  </si>
  <si>
    <t>CARRETERAS BACHEADAS</t>
  </si>
  <si>
    <t>CONSTRUCCION DE CARRETERAS</t>
  </si>
  <si>
    <t>GASTO ADMINISTRATIVO DEL AÑO ANTERIOR &amp; GASTO ADMINISDTRATIVO DEL AÑO ACTUAL</t>
  </si>
  <si>
    <t>GASTO ADMINISTRATIVO DEL AÑO ACTUAL</t>
  </si>
  <si>
    <t>GASTO ADMINISTRATIVO DEL AÑO ANTERIOR</t>
  </si>
  <si>
    <t>EJE 1 UN NUEVO GOBIERNO. EJE  2 NUEVO MODELO DE DESARROLLO  ECONOMICO</t>
  </si>
  <si>
    <t>1.1.1. CAPACITACION DE SERVIDORES PUBLICOS</t>
  </si>
  <si>
    <t>1.2.1 SIMPLIFICACION Y FACILITACION  DE LA TRAMITACION DE PERMISOS Y LICENCIAS</t>
  </si>
  <si>
    <t>2.1.1 GENERACION DE EMEPLEO Y CAPACITACION EN EL TRABAJO</t>
  </si>
  <si>
    <t>2.2.2. FOMENTO DE LA MICRO, PEQUEÑA Y MEDIANA EMPRESA</t>
  </si>
  <si>
    <t>EJE 3 PROPUESTA PARA EL DESARROLLO SOCIAL</t>
  </si>
  <si>
    <t>3.1.1. VIVIENDA DIGNA Y CERTEZA PATRIMONIAL</t>
  </si>
  <si>
    <t>3.2.1 SUSTENTABILIDAD AMBIENTAL</t>
  </si>
  <si>
    <t>3.3.1 PROTECCION A LOS GRUPOS VULNERABLES</t>
  </si>
  <si>
    <t>4.1.1. SEGURIDAD PUBLICA</t>
  </si>
  <si>
    <t>4.2.1 COMBATE A LA CORRUPCION</t>
  </si>
  <si>
    <t>4.3.1 DERECHOS HUMANOS</t>
  </si>
  <si>
    <t>4.4.1 PROTECCIOON CIVIL</t>
  </si>
  <si>
    <t>Periodo  (01 de enero al 30 de septiembre):  2017</t>
  </si>
  <si>
    <t>Periodo  (01 de enero al 30 de septiembre ):  2017</t>
  </si>
  <si>
    <t>LIC. LUIS FERNANDO SANTOS FLORES</t>
  </si>
  <si>
    <t>PRESIDENTE MUNICIPAL</t>
  </si>
  <si>
    <t>C.P. JOSE ISRAEL RIVAS JUAREZ</t>
  </si>
  <si>
    <t>CONTADOR MUNICIPAL</t>
  </si>
  <si>
    <t>LIC. FRANSICO JAVIER GARCIA OCHOA</t>
  </si>
  <si>
    <t>C.P. JOSE ISAREL RIVAS JUAREZ</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</si>
</sst>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0.000"/>
    <numFmt numFmtId="165" formatCode="0.0%"/>
    <numFmt numFmtId="166" formatCode="[$-C0A]d\-mmm\-yy;@"/>
    <numFmt numFmtId="167"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8"/>
      <name val="Arial"/>
      <family val="2"/>
    </font>
    <font>
      <sz val="16"/>
      <name val="Arial"/>
      <family val="2"/>
    </font>
    <font>
      <sz val="14"/>
      <name val="Arial"/>
      <family val="2"/>
    </font>
    <font>
      <sz val="10"/>
      <name val="Arial"/>
      <family val="2"/>
    </font>
    <font>
      <b/>
      <sz val="10"/>
      <name val="Arial"/>
      <family val="2"/>
    </font>
    <font>
      <sz val="9"/>
      <name val="Arial"/>
      <family val="2"/>
    </font>
    <font>
      <b/>
      <sz val="10"/>
      <color theme="0"/>
      <name val="Arial"/>
      <family val="2"/>
    </font>
    <font>
      <sz val="8"/>
      <name val="Arial"/>
      <family val="2"/>
    </font>
    <font>
      <sz val="10"/>
      <color theme="1"/>
      <name val="Calibri"/>
      <family val="2"/>
      <scheme val="minor"/>
    </font>
    <font>
      <b/>
      <sz val="9"/>
      <color theme="1"/>
      <name val="Calibri"/>
      <family val="2"/>
      <scheme val="minor"/>
    </font>
    <font>
      <b/>
      <sz val="10"/>
      <color theme="1"/>
      <name val="Calibri"/>
      <family val="2"/>
      <scheme val="minor"/>
    </font>
    <font>
      <sz val="8"/>
      <color theme="1"/>
      <name val="Calibri"/>
      <family val="2"/>
      <scheme val="minor"/>
    </font>
    <font>
      <sz val="10"/>
      <color indexed="8"/>
      <name val="Arial"/>
      <family val="2"/>
    </font>
    <font>
      <b/>
      <sz val="16"/>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6" tint="-0.24997711111789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rgb="FF92D050"/>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alignment vertical="top"/>
    </xf>
    <xf numFmtId="0" fontId="15" fillId="0" borderId="0">
      <alignment vertical="top"/>
    </xf>
  </cellStyleXfs>
  <cellXfs count="637">
    <xf numFmtId="0" fontId="0" fillId="0" borderId="0" xfId="0"/>
    <xf numFmtId="0" fontId="0" fillId="0" borderId="0" xfId="0" applyAlignment="1"/>
    <xf numFmtId="0" fontId="0" fillId="0" borderId="0" xfId="0" applyFill="1"/>
    <xf numFmtId="0" fontId="0" fillId="0" borderId="0" xfId="0" applyFill="1" applyBorder="1"/>
    <xf numFmtId="0" fontId="6" fillId="0" borderId="0" xfId="0" applyFont="1" applyFill="1" applyBorder="1" applyAlignment="1">
      <alignment vertical="center"/>
    </xf>
    <xf numFmtId="0" fontId="0" fillId="0" borderId="0" xfId="0" applyFill="1" applyBorder="1" applyAlignment="1">
      <alignment vertical="center"/>
    </xf>
    <xf numFmtId="0" fontId="6" fillId="2" borderId="15" xfId="0" applyFont="1" applyFill="1" applyBorder="1" applyAlignment="1">
      <alignment vertical="top" wrapText="1"/>
    </xf>
    <xf numFmtId="0" fontId="0" fillId="0" borderId="0" xfId="0" applyFill="1" applyAlignment="1">
      <alignment vertical="center"/>
    </xf>
    <xf numFmtId="0" fontId="0" fillId="4" borderId="12"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6" fillId="2" borderId="12" xfId="0" applyFont="1" applyFill="1" applyBorder="1" applyAlignment="1">
      <alignment vertical="center"/>
    </xf>
    <xf numFmtId="164" fontId="6" fillId="0" borderId="0" xfId="0" applyNumberFormat="1" applyFont="1" applyFill="1"/>
    <xf numFmtId="0" fontId="6"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0" fontId="6" fillId="2" borderId="12" xfId="0" applyFont="1" applyFill="1" applyBorder="1" applyAlignment="1">
      <alignment horizontal="center" vertical="center"/>
    </xf>
    <xf numFmtId="0" fontId="6" fillId="2" borderId="12" xfId="0" applyFont="1" applyFill="1" applyBorder="1" applyAlignment="1">
      <alignment horizontal="left" vertical="top" wrapText="1"/>
    </xf>
    <xf numFmtId="0" fontId="0" fillId="0" borderId="12" xfId="0" applyFill="1" applyBorder="1" applyAlignment="1">
      <alignment horizontal="center" vertical="center"/>
    </xf>
    <xf numFmtId="165" fontId="0" fillId="0" borderId="12" xfId="0" applyNumberFormat="1" applyFill="1" applyBorder="1" applyAlignment="1">
      <alignment horizontal="center"/>
    </xf>
    <xf numFmtId="9" fontId="6" fillId="2" borderId="12" xfId="2" applyFont="1" applyFill="1" applyBorder="1" applyAlignment="1">
      <alignment horizontal="center" vertical="center"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6" fillId="0" borderId="6" xfId="0" applyFont="1" applyFill="1" applyBorder="1" applyAlignment="1">
      <alignment vertical="center" wrapText="1"/>
    </xf>
    <xf numFmtId="0" fontId="6" fillId="0" borderId="8" xfId="0" applyFont="1" applyFill="1" applyBorder="1" applyAlignment="1">
      <alignment vertical="center" wrapText="1"/>
    </xf>
    <xf numFmtId="0" fontId="6" fillId="0" borderId="7" xfId="0" applyFont="1" applyFill="1" applyBorder="1" applyAlignment="1">
      <alignment vertical="center" wrapText="1"/>
    </xf>
    <xf numFmtId="0" fontId="0" fillId="0" borderId="15" xfId="0" applyFill="1" applyBorder="1"/>
    <xf numFmtId="0" fontId="6" fillId="0" borderId="12" xfId="0" applyFont="1" applyFill="1" applyBorder="1" applyAlignment="1">
      <alignment horizontal="center" vertical="center"/>
    </xf>
    <xf numFmtId="0" fontId="0" fillId="0" borderId="12" xfId="0" applyFill="1" applyBorder="1"/>
    <xf numFmtId="0" fontId="10" fillId="0" borderId="12" xfId="0" applyFont="1" applyFill="1" applyBorder="1" applyAlignment="1">
      <alignment vertical="center" wrapText="1"/>
    </xf>
    <xf numFmtId="0" fontId="7" fillId="0" borderId="0" xfId="0" applyFont="1"/>
    <xf numFmtId="0" fontId="11" fillId="0" borderId="12" xfId="0" applyFont="1" applyBorder="1" applyAlignment="1">
      <alignment horizontal="center"/>
    </xf>
    <xf numFmtId="0" fontId="11" fillId="0" borderId="12" xfId="0" applyFont="1" applyBorder="1" applyAlignment="1">
      <alignment horizontal="center"/>
    </xf>
    <xf numFmtId="0" fontId="11" fillId="0" borderId="0" xfId="0" applyFont="1"/>
    <xf numFmtId="0" fontId="6" fillId="0" borderId="12" xfId="0" applyFont="1" applyBorder="1" applyAlignment="1">
      <alignment horizontal="left"/>
    </xf>
    <xf numFmtId="4" fontId="11" fillId="0" borderId="12" xfId="0" applyNumberFormat="1" applyFont="1" applyFill="1" applyBorder="1"/>
    <xf numFmtId="4" fontId="11" fillId="0" borderId="12" xfId="0" applyNumberFormat="1" applyFont="1" applyFill="1" applyBorder="1"/>
    <xf numFmtId="0" fontId="6" fillId="0" borderId="0" xfId="0" applyFont="1" applyFill="1"/>
    <xf numFmtId="0" fontId="11" fillId="0" borderId="0" xfId="0" applyFont="1" applyFill="1"/>
    <xf numFmtId="0" fontId="11" fillId="0" borderId="12" xfId="0" applyFont="1" applyBorder="1" applyAlignment="1">
      <alignment horizontal="left"/>
    </xf>
    <xf numFmtId="4" fontId="11" fillId="0" borderId="12" xfId="0" applyNumberFormat="1" applyFont="1" applyBorder="1"/>
    <xf numFmtId="0" fontId="11" fillId="0" borderId="12" xfId="0" applyFont="1" applyBorder="1"/>
    <xf numFmtId="0" fontId="6" fillId="2" borderId="1"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6" fillId="2" borderId="1" xfId="0" applyFont="1" applyFill="1" applyBorder="1" applyAlignment="1">
      <alignment vertical="center" wrapText="1"/>
    </xf>
    <xf numFmtId="0" fontId="6" fillId="2" borderId="6" xfId="0" applyFont="1" applyFill="1" applyBorder="1" applyAlignment="1">
      <alignment vertical="center" wrapText="1"/>
    </xf>
    <xf numFmtId="0" fontId="6" fillId="2" borderId="6" xfId="0" applyFont="1" applyFill="1" applyBorder="1" applyAlignment="1">
      <alignment vertical="top" wrapText="1"/>
    </xf>
    <xf numFmtId="0" fontId="6" fillId="2" borderId="6" xfId="0" applyFont="1" applyFill="1" applyBorder="1" applyAlignment="1">
      <alignment horizontal="left" vertical="center" wrapText="1"/>
    </xf>
    <xf numFmtId="0" fontId="6" fillId="2" borderId="10" xfId="0" applyFont="1" applyFill="1" applyBorder="1" applyAlignment="1">
      <alignment horizontal="center" vertical="center"/>
    </xf>
    <xf numFmtId="0" fontId="0" fillId="2" borderId="4" xfId="0" applyFill="1" applyBorder="1" applyAlignment="1">
      <alignment vertical="top" wrapText="1"/>
    </xf>
    <xf numFmtId="0" fontId="0" fillId="2" borderId="6" xfId="0" applyFill="1" applyBorder="1" applyAlignment="1">
      <alignment vertical="top" wrapText="1"/>
    </xf>
    <xf numFmtId="49" fontId="0" fillId="2" borderId="12" xfId="0" applyNumberFormat="1" applyFill="1" applyBorder="1" applyAlignment="1">
      <alignment horizontal="center" vertical="center" wrapText="1"/>
    </xf>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9" fontId="6" fillId="2" borderId="14" xfId="2" applyFont="1" applyFill="1" applyBorder="1" applyAlignment="1">
      <alignment horizontal="center" vertical="center" wrapText="1"/>
    </xf>
    <xf numFmtId="0" fontId="0" fillId="4" borderId="12" xfId="0" applyFill="1" applyBorder="1" applyAlignment="1">
      <alignment horizontal="center" vertical="center"/>
    </xf>
    <xf numFmtId="0" fontId="6" fillId="2" borderId="1" xfId="0" applyFont="1" applyFill="1" applyBorder="1" applyAlignment="1">
      <alignment vertical="center" wrapText="1"/>
    </xf>
    <xf numFmtId="0" fontId="0" fillId="2" borderId="7" xfId="0" applyFill="1" applyBorder="1" applyAlignment="1">
      <alignment vertical="center" wrapText="1"/>
    </xf>
    <xf numFmtId="0" fontId="7" fillId="2" borderId="12" xfId="0" applyFont="1" applyFill="1" applyBorder="1" applyAlignment="1">
      <alignment vertical="top" wrapText="1"/>
    </xf>
    <xf numFmtId="0" fontId="13" fillId="2" borderId="12" xfId="0" applyFont="1" applyFill="1" applyBorder="1" applyAlignment="1">
      <alignment vertical="top" wrapText="1"/>
    </xf>
    <xf numFmtId="0" fontId="6"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1" fillId="2" borderId="15" xfId="0" applyFont="1" applyFill="1" applyBorder="1" applyAlignment="1">
      <alignment horizontal="center" vertical="top" wrapText="1"/>
    </xf>
    <xf numFmtId="0" fontId="6" fillId="2" borderId="9" xfId="0" applyFont="1" applyFill="1" applyBorder="1" applyAlignment="1">
      <alignment vertical="top" wrapText="1"/>
    </xf>
    <xf numFmtId="0" fontId="0" fillId="4" borderId="10" xfId="0" applyFill="1" applyBorder="1" applyAlignment="1">
      <alignment horizontal="left" vertical="center"/>
    </xf>
    <xf numFmtId="0" fontId="6" fillId="2" borderId="10"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4" fontId="11" fillId="0" borderId="11" xfId="0" applyNumberFormat="1" applyFont="1" applyFill="1" applyBorder="1" applyAlignment="1">
      <alignment horizontal="center"/>
    </xf>
    <xf numFmtId="4" fontId="11" fillId="0" borderId="11" xfId="0" applyNumberFormat="1" applyFont="1" applyBorder="1" applyAlignment="1">
      <alignment horizontal="center"/>
    </xf>
    <xf numFmtId="0" fontId="11" fillId="7"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2" borderId="12" xfId="0" applyFill="1" applyBorder="1" applyAlignment="1">
      <alignment vertical="center" wrapText="1"/>
    </xf>
    <xf numFmtId="0" fontId="0" fillId="0" borderId="0" xfId="0" applyAlignment="1">
      <alignment horizont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6" fillId="12" borderId="1" xfId="0" applyFont="1" applyFill="1" applyBorder="1" applyAlignment="1">
      <alignment vertical="top" wrapText="1"/>
    </xf>
    <xf numFmtId="0" fontId="6" fillId="12" borderId="2" xfId="0" applyFont="1" applyFill="1" applyBorder="1" applyAlignment="1">
      <alignment vertical="center" wrapText="1"/>
    </xf>
    <xf numFmtId="0" fontId="0" fillId="12" borderId="3" xfId="0" applyFill="1" applyBorder="1" applyAlignment="1">
      <alignment vertical="center" wrapText="1"/>
    </xf>
    <xf numFmtId="0" fontId="6" fillId="12" borderId="6" xfId="0" applyFont="1" applyFill="1" applyBorder="1" applyAlignment="1">
      <alignment vertical="top" wrapText="1"/>
    </xf>
    <xf numFmtId="0" fontId="0" fillId="12" borderId="8" xfId="0" applyFill="1" applyBorder="1" applyAlignment="1">
      <alignment vertical="center" wrapText="1"/>
    </xf>
    <xf numFmtId="0" fontId="0" fillId="12" borderId="7" xfId="0" applyFill="1" applyBorder="1" applyAlignment="1">
      <alignment vertical="center" wrapText="1"/>
    </xf>
    <xf numFmtId="0" fontId="0" fillId="0" borderId="0" xfId="0" applyAlignment="1">
      <alignment horizontal="center"/>
    </xf>
    <xf numFmtId="0" fontId="2" fillId="0" borderId="12" xfId="0" applyFont="1" applyBorder="1" applyAlignment="1">
      <alignment horizontal="center"/>
    </xf>
    <xf numFmtId="0" fontId="2" fillId="0" borderId="9" xfId="0" applyFont="1" applyBorder="1" applyAlignment="1">
      <alignment horizontal="center"/>
    </xf>
    <xf numFmtId="0" fontId="0" fillId="0" borderId="6" xfId="0" applyBorder="1"/>
    <xf numFmtId="0" fontId="0" fillId="0" borderId="7" xfId="0" applyBorder="1"/>
    <xf numFmtId="0" fontId="0" fillId="0" borderId="13" xfId="0" applyBorder="1"/>
    <xf numFmtId="0" fontId="0" fillId="0" borderId="14" xfId="0" applyBorder="1"/>
    <xf numFmtId="0" fontId="0" fillId="0" borderId="15" xfId="0" applyBorder="1"/>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0" fontId="11" fillId="0" borderId="12" xfId="0" applyFont="1" applyBorder="1" applyAlignment="1">
      <alignment horizontal="center"/>
    </xf>
    <xf numFmtId="0" fontId="11" fillId="0" borderId="12" xfId="0" applyFont="1" applyBorder="1"/>
    <xf numFmtId="4" fontId="11" fillId="0" borderId="11" xfId="0" applyNumberFormat="1" applyFont="1" applyBorder="1" applyAlignment="1">
      <alignment horizontal="center"/>
    </xf>
    <xf numFmtId="4" fontId="11" fillId="0" borderId="12" xfId="0" applyNumberFormat="1" applyFont="1" applyBorder="1"/>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7" borderId="12" xfId="0" applyFill="1" applyBorder="1" applyAlignment="1">
      <alignment horizontal="center" vertical="center" wrapText="1"/>
    </xf>
    <xf numFmtId="0" fontId="6" fillId="2" borderId="1" xfId="0" applyFont="1" applyFill="1" applyBorder="1" applyAlignment="1">
      <alignment vertical="center" wrapText="1"/>
    </xf>
    <xf numFmtId="0" fontId="6" fillId="2" borderId="10" xfId="0" applyFont="1" applyFill="1" applyBorder="1" applyAlignment="1">
      <alignment horizontal="center" vertical="center"/>
    </xf>
    <xf numFmtId="0" fontId="9" fillId="6" borderId="2" xfId="0" applyFont="1" applyFill="1" applyBorder="1" applyAlignment="1">
      <alignment horizontal="center" vertical="center"/>
    </xf>
    <xf numFmtId="0" fontId="0" fillId="4" borderId="10" xfId="0" applyFill="1" applyBorder="1" applyAlignment="1">
      <alignment horizontal="left" vertical="center"/>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2" xfId="0" applyFill="1" applyBorder="1" applyAlignment="1">
      <alignmen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0" fillId="0" borderId="0" xfId="0" applyAlignment="1">
      <alignment horizontal="center"/>
    </xf>
    <xf numFmtId="49" fontId="0" fillId="2" borderId="9"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0" fontId="0" fillId="2" borderId="10" xfId="0" applyFill="1" applyBorder="1" applyAlignment="1">
      <alignment horizontal="center" vertical="center" wrapText="1"/>
    </xf>
    <xf numFmtId="0" fontId="0" fillId="2" borderId="10" xfId="0" applyFill="1" applyBorder="1" applyAlignment="1">
      <alignment horizontal="left" vertical="top" wrapText="1"/>
    </xf>
    <xf numFmtId="0" fontId="0" fillId="0" borderId="10" xfId="0" applyFill="1" applyBorder="1" applyAlignment="1">
      <alignment horizontal="center" vertical="center"/>
    </xf>
    <xf numFmtId="165" fontId="0" fillId="0" borderId="10" xfId="0" applyNumberFormat="1" applyFill="1" applyBorder="1" applyAlignment="1">
      <alignment horizontal="center"/>
    </xf>
    <xf numFmtId="9" fontId="6" fillId="2" borderId="11" xfId="2" applyFont="1" applyFill="1" applyBorder="1" applyAlignment="1">
      <alignment horizontal="center" vertical="center" wrapText="1"/>
    </xf>
    <xf numFmtId="4" fontId="11" fillId="0" borderId="9" xfId="0" applyNumberFormat="1" applyFont="1" applyBorder="1" applyAlignment="1">
      <alignment horizontal="center"/>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12" xfId="0" applyNumberFormat="1" applyFont="1" applyBorder="1"/>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0" fillId="0" borderId="15" xfId="0" applyFill="1" applyBorder="1" applyAlignment="1">
      <alignment horizontal="left"/>
    </xf>
    <xf numFmtId="0" fontId="0" fillId="0" borderId="6" xfId="0" applyFill="1" applyBorder="1" applyAlignment="1">
      <alignment horizontal="left"/>
    </xf>
    <xf numFmtId="0" fontId="0" fillId="0" borderId="8" xfId="0" applyFill="1" applyBorder="1" applyAlignment="1">
      <alignment horizontal="left"/>
    </xf>
    <xf numFmtId="0" fontId="0" fillId="0" borderId="7" xfId="0" applyFill="1" applyBorder="1" applyAlignment="1">
      <alignment horizontal="left"/>
    </xf>
    <xf numFmtId="166" fontId="0" fillId="0" borderId="6" xfId="0" applyNumberFormat="1" applyFill="1" applyBorder="1" applyAlignment="1">
      <alignment horizontal="center" vertical="center" wrapText="1"/>
    </xf>
    <xf numFmtId="166" fontId="0" fillId="0" borderId="8" xfId="0" applyNumberFormat="1" applyFill="1" applyBorder="1" applyAlignment="1">
      <alignment horizontal="center" vertical="center" wrapText="1"/>
    </xf>
    <xf numFmtId="166" fontId="0" fillId="0" borderId="7" xfId="0" applyNumberForma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0" fontId="0" fillId="2" borderId="12" xfId="0" applyFill="1" applyBorder="1" applyAlignment="1">
      <alignment vertical="center" wrapText="1"/>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4" fontId="11" fillId="0" borderId="12" xfId="0" applyNumberFormat="1" applyFont="1" applyFill="1" applyBorder="1"/>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4" fontId="11" fillId="0" borderId="11" xfId="0" applyNumberFormat="1" applyFont="1" applyFill="1" applyBorder="1" applyAlignment="1">
      <alignment horizontal="left"/>
    </xf>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9" fillId="6" borderId="2" xfId="0" applyFont="1" applyFill="1" applyBorder="1" applyAlignment="1">
      <alignment horizontal="center" vertical="center"/>
    </xf>
    <xf numFmtId="0" fontId="0" fillId="4" borderId="10" xfId="0" applyFill="1" applyBorder="1" applyAlignment="1">
      <alignment horizontal="left" vertical="center"/>
    </xf>
    <xf numFmtId="0" fontId="6" fillId="2" borderId="1" xfId="0" applyFont="1" applyFill="1" applyBorder="1" applyAlignment="1">
      <alignment vertical="center" wrapText="1"/>
    </xf>
    <xf numFmtId="0" fontId="0" fillId="7" borderId="5" xfId="0" applyFill="1" applyBorder="1" applyAlignment="1">
      <alignment horizontal="center" vertical="center"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7" borderId="12" xfId="0" applyFill="1" applyBorder="1" applyAlignment="1">
      <alignment horizontal="center" vertical="center" wrapText="1"/>
    </xf>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4" fontId="11" fillId="0" borderId="11" xfId="0" applyNumberFormat="1" applyFont="1" applyBorder="1" applyAlignment="1">
      <alignment horizontal="center"/>
    </xf>
    <xf numFmtId="0" fontId="11" fillId="0" borderId="12" xfId="0" applyFont="1" applyBorder="1" applyAlignment="1">
      <alignment horizontal="center"/>
    </xf>
    <xf numFmtId="0" fontId="11" fillId="0" borderId="11" xfId="0" applyFont="1" applyBorder="1" applyAlignment="1">
      <alignment horizontal="center"/>
    </xf>
    <xf numFmtId="0" fontId="11" fillId="0" borderId="12" xfId="0" applyFont="1" applyBorder="1"/>
    <xf numFmtId="4" fontId="11" fillId="0" borderId="12" xfId="0" applyNumberFormat="1" applyFont="1" applyBorder="1"/>
    <xf numFmtId="0" fontId="0" fillId="0" borderId="10" xfId="0" applyFill="1" applyBorder="1" applyAlignment="1">
      <alignment horizontal="left" wrapText="1"/>
    </xf>
    <xf numFmtId="0" fontId="0" fillId="0" borderId="11" xfId="0" applyFill="1" applyBorder="1" applyAlignment="1">
      <alignment horizontal="left" wrapText="1"/>
    </xf>
    <xf numFmtId="0" fontId="0" fillId="2" borderId="12" xfId="0" applyFill="1" applyBorder="1" applyAlignment="1">
      <alignment vertical="center" wrapText="1"/>
    </xf>
    <xf numFmtId="0" fontId="0" fillId="0" borderId="0" xfId="0" applyAlignment="1">
      <alignment horizontal="center"/>
    </xf>
    <xf numFmtId="4" fontId="11" fillId="0" borderId="9" xfId="0" applyNumberFormat="1" applyFont="1" applyBorder="1" applyAlignment="1">
      <alignment horizontal="left"/>
    </xf>
    <xf numFmtId="4" fontId="11" fillId="0" borderId="10" xfId="0" applyNumberFormat="1" applyFont="1" applyBorder="1" applyAlignment="1">
      <alignment horizontal="left"/>
    </xf>
    <xf numFmtId="4" fontId="11" fillId="0" borderId="11" xfId="0" applyNumberFormat="1" applyFont="1" applyBorder="1" applyAlignment="1">
      <alignment horizontal="left"/>
    </xf>
    <xf numFmtId="4" fontId="11" fillId="0" borderId="0" xfId="0" applyNumberFormat="1" applyFont="1"/>
    <xf numFmtId="0" fontId="9" fillId="13" borderId="1" xfId="0" applyFont="1" applyFill="1" applyBorder="1" applyAlignment="1">
      <alignment horizontal="center" vertical="center"/>
    </xf>
    <xf numFmtId="0" fontId="9" fillId="13" borderId="2" xfId="0" applyFont="1" applyFill="1" applyBorder="1" applyAlignment="1">
      <alignment horizontal="center" vertical="center"/>
    </xf>
    <xf numFmtId="0" fontId="9" fillId="13" borderId="10" xfId="0" applyFont="1" applyFill="1" applyBorder="1" applyAlignment="1">
      <alignment horizontal="center" vertical="center"/>
    </xf>
    <xf numFmtId="0" fontId="9" fillId="13" borderId="11" xfId="0" applyFont="1" applyFill="1" applyBorder="1" applyAlignment="1">
      <alignment horizontal="center" vertical="center"/>
    </xf>
    <xf numFmtId="0" fontId="0" fillId="13" borderId="0" xfId="0" applyFill="1"/>
    <xf numFmtId="0" fontId="2" fillId="0" borderId="9" xfId="0" applyFont="1" applyBorder="1" applyAlignment="1">
      <alignment horizont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9" xfId="0" applyFill="1" applyBorder="1" applyAlignment="1">
      <alignment horizontal="left" vertical="center"/>
    </xf>
    <xf numFmtId="0" fontId="6"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4" fontId="0" fillId="0" borderId="0" xfId="0" applyNumberFormat="1"/>
    <xf numFmtId="0" fontId="0" fillId="0" borderId="0" xfId="0" applyBorder="1"/>
    <xf numFmtId="0" fontId="0" fillId="0" borderId="0" xfId="0" applyBorder="1" applyAlignment="1"/>
    <xf numFmtId="0" fontId="2" fillId="0" borderId="0" xfId="0" applyFont="1" applyAlignment="1"/>
    <xf numFmtId="0" fontId="0" fillId="2" borderId="4" xfId="0"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6" fillId="2" borderId="12" xfId="0" applyFont="1" applyFill="1" applyBorder="1" applyAlignment="1">
      <alignment horizontal="left" vertical="center" wrapText="1"/>
    </xf>
    <xf numFmtId="0" fontId="0" fillId="2" borderId="12" xfId="0" applyFill="1" applyBorder="1" applyAlignment="1">
      <alignment horizontal="left" vertical="center" wrapText="1"/>
    </xf>
    <xf numFmtId="0" fontId="6"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3" fillId="2" borderId="5"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5" fillId="2" borderId="4" xfId="0" applyFont="1" applyFill="1" applyBorder="1" applyAlignment="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xf numFmtId="0" fontId="6" fillId="2" borderId="4" xfId="0" applyFont="1" applyFill="1" applyBorder="1" applyAlignment="1">
      <alignment horizontal="center"/>
    </xf>
    <xf numFmtId="0" fontId="6" fillId="2" borderId="0" xfId="0" applyFont="1" applyFill="1" applyBorder="1" applyAlignment="1">
      <alignment horizontal="center"/>
    </xf>
    <xf numFmtId="0" fontId="8" fillId="3" borderId="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6" fillId="2" borderId="9" xfId="0" applyFont="1"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9" xfId="0" applyFill="1" applyBorder="1" applyAlignment="1">
      <alignment horizontal="left" vertical="center"/>
    </xf>
    <xf numFmtId="0" fontId="6"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6" fillId="2" borderId="13" xfId="0" applyFont="1" applyFill="1" applyBorder="1" applyAlignment="1">
      <alignment vertical="center" wrapText="1"/>
    </xf>
    <xf numFmtId="0" fontId="6" fillId="2" borderId="15" xfId="0" applyFont="1" applyFill="1" applyBorder="1" applyAlignment="1">
      <alignment vertical="center" wrapText="1"/>
    </xf>
    <xf numFmtId="0" fontId="6" fillId="2" borderId="9" xfId="0" applyFont="1" applyFill="1" applyBorder="1" applyAlignment="1">
      <alignment horizontal="center" vertical="center"/>
    </xf>
    <xf numFmtId="4" fontId="6" fillId="2" borderId="1" xfId="0" applyNumberFormat="1" applyFont="1" applyFill="1" applyBorder="1" applyAlignment="1">
      <alignment vertical="center" wrapText="1"/>
    </xf>
    <xf numFmtId="4" fontId="0" fillId="2" borderId="2" xfId="0" applyNumberFormat="1" applyFill="1" applyBorder="1" applyAlignment="1">
      <alignment vertical="center" wrapText="1"/>
    </xf>
    <xf numFmtId="4" fontId="0" fillId="2" borderId="3" xfId="0" applyNumberFormat="1" applyFill="1" applyBorder="1" applyAlignment="1">
      <alignment vertical="center" wrapText="1"/>
    </xf>
    <xf numFmtId="4" fontId="0" fillId="2" borderId="6" xfId="0" applyNumberFormat="1" applyFill="1" applyBorder="1" applyAlignment="1">
      <alignment vertical="center" wrapText="1"/>
    </xf>
    <xf numFmtId="4" fontId="0" fillId="2" borderId="8" xfId="0" applyNumberFormat="1" applyFill="1" applyBorder="1" applyAlignment="1">
      <alignment vertical="center" wrapText="1"/>
    </xf>
    <xf numFmtId="4" fontId="0" fillId="2" borderId="7" xfId="0" applyNumberFormat="1" applyFill="1" applyBorder="1" applyAlignment="1">
      <alignmen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44" fontId="0" fillId="2" borderId="1" xfId="1" applyFont="1" applyFill="1" applyBorder="1" applyAlignment="1">
      <alignment vertical="center" wrapText="1"/>
    </xf>
    <xf numFmtId="44" fontId="0" fillId="2" borderId="2" xfId="1" applyFont="1" applyFill="1" applyBorder="1" applyAlignment="1">
      <alignment vertical="center" wrapText="1"/>
    </xf>
    <xf numFmtId="44" fontId="0" fillId="2" borderId="3" xfId="1" applyFont="1" applyFill="1" applyBorder="1" applyAlignment="1">
      <alignment vertical="center" wrapText="1"/>
    </xf>
    <xf numFmtId="44" fontId="0" fillId="2" borderId="6" xfId="1" applyFont="1" applyFill="1" applyBorder="1" applyAlignment="1">
      <alignment vertical="center" wrapText="1"/>
    </xf>
    <xf numFmtId="44" fontId="0" fillId="2" borderId="8" xfId="1" applyFont="1" applyFill="1" applyBorder="1" applyAlignment="1">
      <alignment vertical="center" wrapText="1"/>
    </xf>
    <xf numFmtId="44" fontId="0" fillId="2" borderId="7" xfId="1" applyFont="1" applyFill="1" applyBorder="1" applyAlignment="1">
      <alignment vertical="center" wrapText="1"/>
    </xf>
    <xf numFmtId="0" fontId="6" fillId="2" borderId="10" xfId="0" applyFont="1" applyFill="1" applyBorder="1" applyAlignment="1">
      <alignment horizontal="center" vertical="center"/>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9" fillId="6" borderId="9"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6" fillId="2" borderId="9" xfId="0" applyFont="1" applyFill="1" applyBorder="1" applyAlignment="1">
      <alignment vertical="center" wrapText="1"/>
    </xf>
    <xf numFmtId="0" fontId="0" fillId="2" borderId="9" xfId="0" applyFill="1" applyBorder="1" applyAlignment="1">
      <alignment vertical="center" wrapText="1"/>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7" xfId="0" applyFont="1" applyFill="1" applyBorder="1" applyAlignment="1">
      <alignment horizontal="center" vertical="center" wrapText="1"/>
    </xf>
    <xf numFmtId="49" fontId="6" fillId="4" borderId="9" xfId="0" applyNumberFormat="1" applyFont="1" applyFill="1" applyBorder="1" applyAlignment="1">
      <alignment horizontal="center" vertical="center"/>
    </xf>
    <xf numFmtId="49" fontId="0" fillId="4" borderId="11" xfId="0" applyNumberFormat="1" applyFill="1" applyBorder="1" applyAlignment="1">
      <alignment horizontal="center"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49" fontId="0" fillId="4" borderId="10" xfId="0" applyNumberFormat="1"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13"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 xfId="0" applyFill="1" applyBorder="1" applyAlignment="1">
      <alignment horizontal="center" vertical="center" wrapText="1"/>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7" borderId="7" xfId="0" applyFill="1" applyBorder="1" applyAlignment="1">
      <alignment horizontal="center" vertical="center" wrapText="1"/>
    </xf>
    <xf numFmtId="0" fontId="10" fillId="8" borderId="9"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6" fillId="2" borderId="1" xfId="0" applyFont="1" applyFill="1" applyBorder="1" applyAlignment="1">
      <alignment vertical="center" wrapText="1"/>
    </xf>
    <xf numFmtId="0" fontId="0" fillId="2" borderId="4" xfId="0" applyFill="1" applyBorder="1" applyAlignment="1">
      <alignment vertical="center" wrapText="1"/>
    </xf>
    <xf numFmtId="0" fontId="0" fillId="2" borderId="6" xfId="0" applyFill="1" applyBorder="1" applyAlignment="1">
      <alignment vertical="center" wrapText="1"/>
    </xf>
    <xf numFmtId="0" fontId="0" fillId="7" borderId="4" xfId="0" applyFill="1" applyBorder="1" applyAlignment="1">
      <alignment horizontal="center" vertical="center" wrapText="1"/>
    </xf>
    <xf numFmtId="0" fontId="0" fillId="7" borderId="0" xfId="0" applyFill="1" applyBorder="1" applyAlignment="1">
      <alignment horizontal="center" vertical="center" wrapText="1"/>
    </xf>
    <xf numFmtId="0" fontId="0" fillId="7" borderId="5" xfId="0" applyFill="1" applyBorder="1" applyAlignment="1">
      <alignment horizontal="center" vertical="center" wrapText="1"/>
    </xf>
    <xf numFmtId="0" fontId="0" fillId="0" borderId="4"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3" xfId="0" applyFont="1" applyFill="1" applyBorder="1" applyAlignment="1">
      <alignment horizontal="center" vertical="center" wrapText="1"/>
    </xf>
    <xf numFmtId="9" fontId="6" fillId="2" borderId="13" xfId="2" applyFont="1" applyFill="1" applyBorder="1" applyAlignment="1">
      <alignment horizontal="center" vertical="center" wrapText="1"/>
    </xf>
    <xf numFmtId="9" fontId="6" fillId="2" borderId="15" xfId="2" applyFont="1" applyFill="1" applyBorder="1" applyAlignment="1">
      <alignment horizontal="center" vertical="center" wrapText="1"/>
    </xf>
    <xf numFmtId="0" fontId="12" fillId="2" borderId="6" xfId="0" applyFont="1" applyFill="1" applyBorder="1" applyAlignment="1">
      <alignment horizontal="center" vertical="top" wrapText="1"/>
    </xf>
    <xf numFmtId="0" fontId="12"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9" fontId="0" fillId="2" borderId="13" xfId="0" applyNumberFormat="1" applyFill="1" applyBorder="1" applyAlignment="1">
      <alignment horizontal="center" vertical="center" wrapText="1"/>
    </xf>
    <xf numFmtId="9" fontId="0" fillId="2" borderId="15" xfId="0" applyNumberFormat="1" applyFill="1" applyBorder="1" applyAlignment="1">
      <alignment horizontal="center" vertical="center" wrapText="1"/>
    </xf>
    <xf numFmtId="0" fontId="14" fillId="2" borderId="5" xfId="0" applyFont="1" applyFill="1" applyBorder="1" applyAlignment="1">
      <alignment horizontal="center" vertical="top" wrapText="1"/>
    </xf>
    <xf numFmtId="0" fontId="14" fillId="2" borderId="7" xfId="0" applyFont="1" applyFill="1" applyBorder="1" applyAlignment="1">
      <alignment horizontal="center" vertical="top"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9" fontId="0" fillId="2" borderId="2" xfId="0" applyNumberFormat="1" applyFont="1" applyFill="1" applyBorder="1" applyAlignment="1">
      <alignment horizontal="center" vertical="center" wrapText="1"/>
    </xf>
    <xf numFmtId="9" fontId="0" fillId="2" borderId="3" xfId="0" applyNumberFormat="1" applyFont="1" applyFill="1" applyBorder="1" applyAlignment="1">
      <alignment horizontal="center" vertical="center" wrapText="1"/>
    </xf>
    <xf numFmtId="9" fontId="0" fillId="2" borderId="8" xfId="0" applyNumberFormat="1" applyFont="1" applyFill="1" applyBorder="1" applyAlignment="1">
      <alignment horizontal="center" vertical="center" wrapText="1"/>
    </xf>
    <xf numFmtId="9" fontId="0" fillId="2" borderId="7" xfId="0" applyNumberFormat="1" applyFont="1" applyFill="1" applyBorder="1" applyAlignment="1">
      <alignment horizontal="center" vertical="center" wrapText="1"/>
    </xf>
    <xf numFmtId="0" fontId="8" fillId="2" borderId="4"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12" borderId="1" xfId="0" applyFont="1" applyFill="1" applyBorder="1" applyAlignment="1">
      <alignment horizontal="center" vertical="top" wrapText="1"/>
    </xf>
    <xf numFmtId="0" fontId="6" fillId="12" borderId="2" xfId="0" applyFont="1" applyFill="1" applyBorder="1" applyAlignment="1">
      <alignment horizontal="center" vertical="top" wrapText="1"/>
    </xf>
    <xf numFmtId="0" fontId="6" fillId="12" borderId="3"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8" xfId="0" applyFont="1" applyFill="1" applyBorder="1" applyAlignment="1">
      <alignment horizontal="center" vertical="top" wrapText="1"/>
    </xf>
    <xf numFmtId="0" fontId="6" fillId="12" borderId="7" xfId="0" applyFont="1" applyFill="1" applyBorder="1" applyAlignment="1">
      <alignment horizontal="center" vertical="top" wrapText="1"/>
    </xf>
    <xf numFmtId="0" fontId="0" fillId="12" borderId="1"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7" xfId="0" applyFill="1" applyBorder="1" applyAlignment="1">
      <alignment horizontal="center" vertical="center" wrapText="1"/>
    </xf>
    <xf numFmtId="4" fontId="0" fillId="4" borderId="1" xfId="0" applyNumberFormat="1" applyFill="1" applyBorder="1" applyAlignment="1">
      <alignment horizontal="right" vertical="center" wrapText="1"/>
    </xf>
    <xf numFmtId="4" fontId="0" fillId="4" borderId="2" xfId="0" applyNumberFormat="1" applyFill="1" applyBorder="1" applyAlignment="1">
      <alignment horizontal="right" vertical="center" wrapText="1"/>
    </xf>
    <xf numFmtId="4" fontId="0" fillId="4" borderId="3" xfId="0" applyNumberFormat="1" applyFill="1" applyBorder="1" applyAlignment="1">
      <alignment horizontal="right" vertical="center" wrapText="1"/>
    </xf>
    <xf numFmtId="4" fontId="0" fillId="4" borderId="6" xfId="0" applyNumberFormat="1" applyFill="1" applyBorder="1" applyAlignment="1">
      <alignment horizontal="right" vertical="center" wrapText="1"/>
    </xf>
    <xf numFmtId="4" fontId="0" fillId="4" borderId="8" xfId="0" applyNumberFormat="1" applyFill="1" applyBorder="1" applyAlignment="1">
      <alignment horizontal="right" vertical="center" wrapText="1"/>
    </xf>
    <xf numFmtId="4" fontId="0" fillId="4" borderId="7" xfId="0" applyNumberForma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2"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 fontId="0" fillId="2" borderId="6" xfId="0" applyNumberFormat="1" applyFill="1" applyBorder="1" applyAlignment="1">
      <alignment horizontal="right" vertical="center" wrapText="1"/>
    </xf>
    <xf numFmtId="4" fontId="0" fillId="2" borderId="8" xfId="0" applyNumberFormat="1" applyFill="1" applyBorder="1" applyAlignment="1">
      <alignment horizontal="right" vertical="center" wrapText="1"/>
    </xf>
    <xf numFmtId="4" fontId="0" fillId="2" borderId="7" xfId="0" applyNumberFormat="1" applyFill="1" applyBorder="1" applyAlignment="1">
      <alignment horizontal="right" vertical="center" wrapText="1"/>
    </xf>
    <xf numFmtId="4" fontId="6" fillId="2" borderId="13" xfId="2" applyNumberFormat="1" applyFont="1" applyFill="1" applyBorder="1" applyAlignment="1">
      <alignment horizontal="right" vertical="center" wrapText="1"/>
    </xf>
    <xf numFmtId="4" fontId="6" fillId="2" borderId="15" xfId="2" applyNumberFormat="1" applyFont="1" applyFill="1" applyBorder="1" applyAlignment="1">
      <alignment horizontal="right" vertical="center" wrapText="1"/>
    </xf>
    <xf numFmtId="4" fontId="0" fillId="11" borderId="1" xfId="0" applyNumberFormat="1" applyFill="1" applyBorder="1" applyAlignment="1">
      <alignment horizontal="right" vertical="center" wrapText="1"/>
    </xf>
    <xf numFmtId="4" fontId="0" fillId="11" borderId="2" xfId="0" applyNumberFormat="1" applyFill="1" applyBorder="1" applyAlignment="1">
      <alignment horizontal="right" vertical="center" wrapText="1"/>
    </xf>
    <xf numFmtId="4" fontId="0" fillId="11" borderId="3" xfId="0" applyNumberFormat="1" applyFill="1" applyBorder="1" applyAlignment="1">
      <alignment horizontal="right" vertical="center" wrapText="1"/>
    </xf>
    <xf numFmtId="4" fontId="0" fillId="11" borderId="6" xfId="0" applyNumberFormat="1" applyFill="1" applyBorder="1" applyAlignment="1">
      <alignment horizontal="right" vertical="center" wrapText="1"/>
    </xf>
    <xf numFmtId="4" fontId="0" fillId="11" borderId="8" xfId="0" applyNumberFormat="1" applyFill="1" applyBorder="1" applyAlignment="1">
      <alignment horizontal="right" vertical="center" wrapText="1"/>
    </xf>
    <xf numFmtId="4" fontId="0" fillId="11" borderId="7" xfId="0" applyNumberFormat="1" applyFill="1" applyBorder="1" applyAlignment="1">
      <alignment horizontal="right" vertical="center" wrapText="1"/>
    </xf>
    <xf numFmtId="0" fontId="0" fillId="9" borderId="9" xfId="0" applyFill="1" applyBorder="1" applyAlignment="1">
      <alignment horizontal="center"/>
    </xf>
    <xf numFmtId="0" fontId="0" fillId="9" borderId="10" xfId="0" applyFill="1" applyBorder="1" applyAlignment="1">
      <alignment horizontal="center"/>
    </xf>
    <xf numFmtId="0" fontId="0" fillId="9" borderId="8" xfId="0" applyFill="1" applyBorder="1" applyAlignment="1">
      <alignment horizontal="center"/>
    </xf>
    <xf numFmtId="0" fontId="0" fillId="9" borderId="11" xfId="0" applyFill="1" applyBorder="1" applyAlignment="1">
      <alignment horizont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4" fontId="0" fillId="2" borderId="1" xfId="0" applyNumberFormat="1" applyFill="1" applyBorder="1" applyAlignment="1">
      <alignment horizontal="center" vertical="center" wrapText="1"/>
    </xf>
    <xf numFmtId="0" fontId="9" fillId="10" borderId="9"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6"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wrapText="1"/>
    </xf>
    <xf numFmtId="0" fontId="0" fillId="7" borderId="12" xfId="0" applyFill="1" applyBorder="1" applyAlignment="1">
      <alignment horizontal="center" wrapText="1"/>
    </xf>
    <xf numFmtId="4" fontId="0" fillId="11" borderId="1" xfId="0" applyNumberFormat="1" applyFill="1" applyBorder="1" applyAlignment="1">
      <alignment horizontal="center"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7" xfId="0" applyFill="1" applyBorder="1" applyAlignment="1">
      <alignment horizontal="center" vertical="center" wrapText="1"/>
    </xf>
    <xf numFmtId="4" fontId="0" fillId="4" borderId="1"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7" xfId="0" applyFill="1" applyBorder="1" applyAlignment="1">
      <alignment horizontal="center" vertical="center" wrapText="1"/>
    </xf>
    <xf numFmtId="0" fontId="0" fillId="0" borderId="12" xfId="0"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6" fillId="0" borderId="12" xfId="0" applyFont="1" applyFill="1" applyBorder="1" applyAlignment="1">
      <alignment horizontal="left" vertical="top" wrapText="1"/>
    </xf>
    <xf numFmtId="166" fontId="0" fillId="0" borderId="9" xfId="0" applyNumberFormat="1" applyFill="1" applyBorder="1" applyAlignment="1">
      <alignment vertical="center" wrapText="1"/>
    </xf>
    <xf numFmtId="166" fontId="0" fillId="0" borderId="10" xfId="0" applyNumberFormat="1" applyFill="1" applyBorder="1" applyAlignment="1">
      <alignment vertical="center" wrapText="1"/>
    </xf>
    <xf numFmtId="166" fontId="0" fillId="0" borderId="11" xfId="0" applyNumberFormat="1" applyFill="1" applyBorder="1" applyAlignment="1">
      <alignment vertical="center" wrapText="1"/>
    </xf>
    <xf numFmtId="0" fontId="0" fillId="10" borderId="1"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0" fillId="10" borderId="4" xfId="0" applyFill="1" applyBorder="1" applyAlignment="1">
      <alignment horizontal="center"/>
    </xf>
    <xf numFmtId="0" fontId="0" fillId="10" borderId="0" xfId="0" applyFill="1" applyBorder="1" applyAlignment="1">
      <alignment horizontal="center"/>
    </xf>
    <xf numFmtId="0" fontId="0" fillId="10" borderId="5" xfId="0" applyFill="1" applyBorder="1" applyAlignment="1">
      <alignment horizontal="center"/>
    </xf>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4" fontId="11" fillId="0" borderId="9" xfId="0" applyNumberFormat="1" applyFont="1" applyBorder="1" applyAlignment="1">
      <alignment horizontal="center" wrapText="1"/>
    </xf>
    <xf numFmtId="4" fontId="11" fillId="0" borderId="10" xfId="0" applyNumberFormat="1" applyFont="1" applyBorder="1" applyAlignment="1">
      <alignment horizontal="center" wrapText="1"/>
    </xf>
    <xf numFmtId="4" fontId="11" fillId="0" borderId="11" xfId="0" applyNumberFormat="1" applyFont="1" applyBorder="1" applyAlignment="1">
      <alignment horizont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4" fontId="11" fillId="0" borderId="12" xfId="0" applyNumberFormat="1" applyFont="1" applyFill="1" applyBorder="1" applyAlignment="1">
      <alignment horizontal="center"/>
    </xf>
    <xf numFmtId="4" fontId="11" fillId="0" borderId="12" xfId="0" applyNumberFormat="1" applyFont="1" applyFill="1" applyBorder="1"/>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4" fontId="11" fillId="0" borderId="11" xfId="0" applyNumberFormat="1" applyFont="1" applyFill="1" applyBorder="1" applyAlignment="1">
      <alignment horizontal="left"/>
    </xf>
    <xf numFmtId="0" fontId="11" fillId="0" borderId="12" xfId="0" applyFont="1" applyBorder="1" applyAlignment="1">
      <alignment horizontal="center"/>
    </xf>
    <xf numFmtId="0" fontId="6" fillId="0" borderId="12" xfId="0" applyFont="1" applyBorder="1" applyAlignment="1">
      <alignment horizontal="center"/>
    </xf>
    <xf numFmtId="0" fontId="11" fillId="0" borderId="12" xfId="0" applyFont="1" applyBorder="1"/>
    <xf numFmtId="0" fontId="0" fillId="0" borderId="2" xfId="0" applyBorder="1" applyAlignment="1">
      <alignment horizontal="center"/>
    </xf>
    <xf numFmtId="0" fontId="2" fillId="0" borderId="0" xfId="0" applyFont="1" applyAlignment="1">
      <alignment horizontal="center"/>
    </xf>
    <xf numFmtId="0" fontId="0" fillId="0" borderId="2" xfId="0" applyFont="1" applyBorder="1" applyAlignment="1">
      <alignment horizontal="center"/>
    </xf>
    <xf numFmtId="4" fontId="11" fillId="0" borderId="9" xfId="0" applyNumberFormat="1" applyFont="1" applyBorder="1" applyAlignment="1">
      <alignment horizontal="left"/>
    </xf>
    <xf numFmtId="4" fontId="11" fillId="0" borderId="10" xfId="0" applyNumberFormat="1" applyFont="1" applyBorder="1" applyAlignment="1">
      <alignment horizontal="left"/>
    </xf>
    <xf numFmtId="4" fontId="11" fillId="0" borderId="11" xfId="0" applyNumberFormat="1" applyFont="1" applyBorder="1" applyAlignment="1">
      <alignment horizontal="left"/>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9" xfId="0" applyNumberFormat="1" applyFont="1" applyFill="1" applyBorder="1" applyAlignment="1">
      <alignment horizontal="center" wrapText="1"/>
    </xf>
    <xf numFmtId="4" fontId="11" fillId="0" borderId="10" xfId="0" applyNumberFormat="1" applyFont="1" applyFill="1" applyBorder="1" applyAlignment="1">
      <alignment horizontal="center" wrapText="1"/>
    </xf>
    <xf numFmtId="4" fontId="11" fillId="0" borderId="11" xfId="0" applyNumberFormat="1" applyFont="1" applyFill="1" applyBorder="1" applyAlignment="1">
      <alignment horizontal="center" wrapText="1"/>
    </xf>
    <xf numFmtId="4" fontId="11" fillId="13" borderId="12" xfId="0" applyNumberFormat="1" applyFont="1" applyFill="1" applyBorder="1" applyAlignment="1">
      <alignment horizontal="center"/>
    </xf>
    <xf numFmtId="4" fontId="11" fillId="13" borderId="12" xfId="0" applyNumberFormat="1" applyFont="1" applyFill="1" applyBorder="1"/>
    <xf numFmtId="4" fontId="0" fillId="2" borderId="2" xfId="0" applyNumberFormat="1" applyFill="1" applyBorder="1" applyAlignment="1">
      <alignment horizontal="center" vertical="center" wrapText="1"/>
    </xf>
    <xf numFmtId="4" fontId="0" fillId="2" borderId="3" xfId="0" applyNumberFormat="1" applyFill="1" applyBorder="1" applyAlignment="1">
      <alignment horizontal="center" vertical="center" wrapText="1"/>
    </xf>
    <xf numFmtId="4" fontId="0" fillId="2" borderId="6" xfId="0" applyNumberFormat="1" applyFill="1" applyBorder="1" applyAlignment="1">
      <alignment horizontal="center" vertical="center" wrapText="1"/>
    </xf>
    <xf numFmtId="4" fontId="0" fillId="2" borderId="8" xfId="0" applyNumberFormat="1" applyFill="1" applyBorder="1" applyAlignment="1">
      <alignment horizontal="center" vertical="center" wrapText="1"/>
    </xf>
    <xf numFmtId="4" fontId="0" fillId="2" borderId="7" xfId="0" applyNumberFormat="1" applyFill="1" applyBorder="1" applyAlignment="1">
      <alignment horizontal="center" vertical="center" wrapText="1"/>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4" fontId="11" fillId="0" borderId="9" xfId="0" applyNumberFormat="1" applyFont="1" applyFill="1" applyBorder="1" applyAlignment="1">
      <alignment horizontal="left" wrapText="1"/>
    </xf>
    <xf numFmtId="4" fontId="11" fillId="0" borderId="10" xfId="0" applyNumberFormat="1" applyFont="1" applyFill="1" applyBorder="1" applyAlignment="1">
      <alignment horizontal="left" wrapText="1"/>
    </xf>
    <xf numFmtId="4" fontId="11" fillId="0" borderId="11" xfId="0" applyNumberFormat="1" applyFont="1" applyFill="1" applyBorder="1" applyAlignment="1">
      <alignment horizontal="left" wrapText="1"/>
    </xf>
    <xf numFmtId="9" fontId="0" fillId="2" borderId="13" xfId="2" applyFont="1" applyFill="1" applyBorder="1" applyAlignment="1">
      <alignment horizontal="center" vertical="center" wrapText="1"/>
    </xf>
    <xf numFmtId="9" fontId="0" fillId="2" borderId="15" xfId="2"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0" fillId="0" borderId="9" xfId="0" applyFill="1" applyBorder="1" applyAlignment="1">
      <alignment horizontal="left" wrapText="1"/>
    </xf>
    <xf numFmtId="0" fontId="0" fillId="0" borderId="10" xfId="0" applyFill="1" applyBorder="1" applyAlignment="1">
      <alignment horizontal="left" wrapText="1"/>
    </xf>
    <xf numFmtId="0" fontId="0" fillId="0" borderId="11" xfId="0" applyFill="1" applyBorder="1" applyAlignment="1">
      <alignment horizontal="left" wrapText="1"/>
    </xf>
    <xf numFmtId="0" fontId="6" fillId="2" borderId="12" xfId="0" applyFont="1" applyFill="1" applyBorder="1" applyAlignment="1">
      <alignment vertical="center" wrapText="1"/>
    </xf>
    <xf numFmtId="0" fontId="0" fillId="2" borderId="12" xfId="0" applyFill="1" applyBorder="1" applyAlignment="1">
      <alignment vertical="center" wrapText="1"/>
    </xf>
    <xf numFmtId="0" fontId="6"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3" fontId="0" fillId="2" borderId="1" xfId="0" applyNumberFormat="1" applyFill="1" applyBorder="1" applyAlignment="1">
      <alignment horizontal="right" vertical="center" wrapText="1"/>
    </xf>
    <xf numFmtId="3" fontId="0" fillId="2" borderId="2" xfId="0" applyNumberFormat="1" applyFill="1" applyBorder="1" applyAlignment="1">
      <alignment horizontal="right" vertical="center" wrapText="1"/>
    </xf>
    <xf numFmtId="3" fontId="0" fillId="2" borderId="3" xfId="0" applyNumberFormat="1" applyFill="1" applyBorder="1" applyAlignment="1">
      <alignment horizontal="right" vertical="center" wrapText="1"/>
    </xf>
    <xf numFmtId="3" fontId="0" fillId="2" borderId="6" xfId="0" applyNumberFormat="1" applyFill="1" applyBorder="1" applyAlignment="1">
      <alignment horizontal="right" vertical="center" wrapText="1"/>
    </xf>
    <xf numFmtId="3" fontId="0" fillId="2" borderId="8" xfId="0" applyNumberFormat="1" applyFill="1" applyBorder="1" applyAlignment="1">
      <alignment horizontal="right" vertical="center" wrapText="1"/>
    </xf>
    <xf numFmtId="3" fontId="0" fillId="2" borderId="7" xfId="0" applyNumberFormat="1" applyFill="1" applyBorder="1" applyAlignment="1">
      <alignment horizontal="right" vertical="center" wrapText="1"/>
    </xf>
    <xf numFmtId="167" fontId="0" fillId="11" borderId="1" xfId="0" applyNumberFormat="1" applyFill="1" applyBorder="1" applyAlignment="1">
      <alignment horizontal="right" vertical="center" wrapText="1"/>
    </xf>
    <xf numFmtId="4" fontId="0" fillId="4" borderId="2" xfId="0" applyNumberFormat="1" applyFill="1" applyBorder="1" applyAlignment="1">
      <alignment horizontal="center" vertical="center" wrapText="1"/>
    </xf>
    <xf numFmtId="4" fontId="0" fillId="4" borderId="3" xfId="0" applyNumberFormat="1" applyFill="1" applyBorder="1" applyAlignment="1">
      <alignment horizontal="center" vertical="center" wrapText="1"/>
    </xf>
    <xf numFmtId="4" fontId="0" fillId="4" borderId="6" xfId="0" applyNumberForma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7"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3" fontId="0" fillId="2" borderId="2" xfId="0" applyNumberFormat="1" applyFill="1" applyBorder="1" applyAlignment="1">
      <alignment horizontal="center" vertical="center" wrapText="1"/>
    </xf>
    <xf numFmtId="3" fontId="0" fillId="2" borderId="3" xfId="0" applyNumberFormat="1" applyFill="1" applyBorder="1" applyAlignment="1">
      <alignment horizontal="center" vertical="center" wrapText="1"/>
    </xf>
    <xf numFmtId="3" fontId="0" fillId="2" borderId="6" xfId="0" applyNumberFormat="1" applyFill="1" applyBorder="1" applyAlignment="1">
      <alignment horizontal="center" vertical="center" wrapText="1"/>
    </xf>
    <xf numFmtId="3" fontId="0" fillId="2" borderId="8" xfId="0" applyNumberFormat="1" applyFill="1" applyBorder="1" applyAlignment="1">
      <alignment horizontal="center" vertical="center" wrapText="1"/>
    </xf>
    <xf numFmtId="3" fontId="0" fillId="2" borderId="7" xfId="0" applyNumberFormat="1" applyFill="1" applyBorder="1" applyAlignment="1">
      <alignment horizontal="center" vertical="center" wrapText="1"/>
    </xf>
    <xf numFmtId="3" fontId="0" fillId="11" borderId="1"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4" fontId="0" fillId="11" borderId="2" xfId="0" applyNumberFormat="1" applyFill="1" applyBorder="1" applyAlignment="1">
      <alignment horizontal="center" vertical="center" wrapText="1"/>
    </xf>
    <xf numFmtId="4" fontId="0" fillId="11" borderId="3" xfId="0" applyNumberFormat="1" applyFill="1" applyBorder="1" applyAlignment="1">
      <alignment horizontal="center" vertical="center" wrapText="1"/>
    </xf>
    <xf numFmtId="4" fontId="0" fillId="11" borderId="6" xfId="0" applyNumberFormat="1" applyFill="1" applyBorder="1" applyAlignment="1">
      <alignment horizontal="center" vertical="center" wrapText="1"/>
    </xf>
    <xf numFmtId="4" fontId="0" fillId="11" borderId="8" xfId="0" applyNumberFormat="1" applyFill="1" applyBorder="1" applyAlignment="1">
      <alignment horizontal="center" vertical="center" wrapText="1"/>
    </xf>
    <xf numFmtId="4" fontId="0" fillId="11" borderId="7" xfId="0" applyNumberFormat="1" applyFill="1" applyBorder="1" applyAlignment="1">
      <alignment horizontal="center" vertical="center" wrapText="1"/>
    </xf>
    <xf numFmtId="0" fontId="0" fillId="0" borderId="13" xfId="0" applyFill="1" applyBorder="1" applyAlignment="1">
      <alignment horizontal="left"/>
    </xf>
    <xf numFmtId="0" fontId="0" fillId="0" borderId="1" xfId="0" applyFill="1" applyBorder="1" applyAlignment="1">
      <alignment horizontal="left"/>
    </xf>
    <xf numFmtId="0" fontId="0" fillId="0" borderId="2" xfId="0" applyFill="1" applyBorder="1" applyAlignment="1">
      <alignment horizontal="left"/>
    </xf>
    <xf numFmtId="0" fontId="0" fillId="0" borderId="3" xfId="0" applyFill="1" applyBorder="1" applyAlignment="1">
      <alignment horizontal="left"/>
    </xf>
    <xf numFmtId="0" fontId="0" fillId="0" borderId="13" xfId="0" applyFill="1" applyBorder="1" applyAlignment="1">
      <alignment horizontal="left" wrapText="1"/>
    </xf>
    <xf numFmtId="4" fontId="11" fillId="0" borderId="9" xfId="0" applyNumberFormat="1" applyFont="1" applyBorder="1" applyAlignment="1">
      <alignment horizontal="center"/>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0" fontId="0" fillId="0" borderId="15" xfId="0" applyFill="1" applyBorder="1" applyAlignment="1">
      <alignment horizontal="left"/>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7" borderId="9"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0" fillId="0" borderId="12" xfId="0" applyFill="1" applyBorder="1" applyAlignment="1">
      <alignment horizontal="center" vertical="center" wrapText="1"/>
    </xf>
    <xf numFmtId="0" fontId="10" fillId="0" borderId="12" xfId="0" applyFont="1" applyFill="1" applyBorder="1" applyAlignment="1">
      <alignment horizontal="center" vertical="center" wrapText="1"/>
    </xf>
    <xf numFmtId="4" fontId="11" fillId="0" borderId="12" xfId="0" applyNumberFormat="1" applyFont="1" applyBorder="1" applyAlignment="1">
      <alignment horizontal="center"/>
    </xf>
    <xf numFmtId="4" fontId="11" fillId="0" borderId="12" xfId="0" applyNumberFormat="1" applyFont="1" applyBorder="1"/>
    <xf numFmtId="166" fontId="0" fillId="0" borderId="12" xfId="0" applyNumberFormat="1" applyFill="1" applyBorder="1" applyAlignment="1">
      <alignment horizontal="center" vertical="center" wrapText="1"/>
    </xf>
    <xf numFmtId="9" fontId="0" fillId="0" borderId="13" xfId="0" applyNumberFormat="1" applyBorder="1" applyAlignment="1">
      <alignment horizontal="center" vertical="center"/>
    </xf>
    <xf numFmtId="9" fontId="0" fillId="0" borderId="14" xfId="0" applyNumberFormat="1" applyBorder="1" applyAlignment="1">
      <alignment horizontal="center" vertical="center"/>
    </xf>
    <xf numFmtId="9" fontId="0" fillId="0" borderId="15"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9" fontId="2" fillId="0" borderId="13" xfId="0" applyNumberFormat="1" applyFont="1" applyBorder="1" applyAlignment="1">
      <alignment horizontal="center" vertical="center"/>
    </xf>
    <xf numFmtId="9" fontId="2" fillId="0" borderId="14" xfId="0" applyNumberFormat="1" applyFont="1" applyBorder="1" applyAlignment="1">
      <alignment horizontal="center" vertical="center"/>
    </xf>
    <xf numFmtId="9" fontId="2" fillId="0" borderId="15" xfId="0" applyNumberFormat="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9" xfId="0" applyFont="1" applyBorder="1" applyAlignment="1">
      <alignment horizontal="center"/>
    </xf>
    <xf numFmtId="0" fontId="2" fillId="0" borderId="11" xfId="0" applyFont="1" applyBorder="1" applyAlignment="1">
      <alignment horizontal="center"/>
    </xf>
    <xf numFmtId="0" fontId="16" fillId="0" borderId="0" xfId="0" applyFont="1" applyAlignment="1">
      <alignment horizontal="center"/>
    </xf>
    <xf numFmtId="0" fontId="0" fillId="0" borderId="0" xfId="0" applyAlignment="1">
      <alignment horizontal="center"/>
    </xf>
    <xf numFmtId="0" fontId="2" fillId="0" borderId="10" xfId="0" applyFont="1" applyBorder="1" applyAlignment="1">
      <alignment horizontal="center"/>
    </xf>
    <xf numFmtId="0" fontId="0" fillId="0" borderId="0" xfId="0" applyBorder="1" applyAlignment="1">
      <alignment horizontal="center"/>
    </xf>
    <xf numFmtId="0" fontId="2" fillId="0" borderId="0" xfId="0" applyFont="1"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6" xfId="0" applyBorder="1" applyAlignment="1">
      <alignment horizontal="center"/>
    </xf>
    <xf numFmtId="0" fontId="0" fillId="0" borderId="7" xfId="0" applyBorder="1" applyAlignment="1">
      <alignment horizontal="center"/>
    </xf>
  </cellXfs>
  <cellStyles count="5">
    <cellStyle name="Moneda" xfId="1" builtinId="4"/>
    <cellStyle name="Normal" xfId="0" builtinId="0"/>
    <cellStyle name="Normal 2 2" xfId="3"/>
    <cellStyle name="Normal 4" xfId="4"/>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228600</xdr:colOff>
      <xdr:row>67</xdr:row>
      <xdr:rowOff>0</xdr:rowOff>
    </xdr:from>
    <xdr:to>
      <xdr:col>25</xdr:col>
      <xdr:colOff>476250</xdr:colOff>
      <xdr:row>67</xdr:row>
      <xdr:rowOff>0</xdr:rowOff>
    </xdr:to>
    <xdr:sp macro="" textlink="">
      <xdr:nvSpPr>
        <xdr:cNvPr id="2" name="Text Box 32">
          <a:extLst>
            <a:ext uri="{FF2B5EF4-FFF2-40B4-BE49-F238E27FC236}">
              <a16:creationId xmlns="" xmlns:a16="http://schemas.microsoft.com/office/drawing/2014/main" id="{00000000-0008-0000-0000-000002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3" name="Text Box 32">
          <a:extLst>
            <a:ext uri="{FF2B5EF4-FFF2-40B4-BE49-F238E27FC236}">
              <a16:creationId xmlns="" xmlns:a16="http://schemas.microsoft.com/office/drawing/2014/main" id="{00000000-0008-0000-0000-000003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4" name="Text Box 32">
          <a:extLst>
            <a:ext uri="{FF2B5EF4-FFF2-40B4-BE49-F238E27FC236}">
              <a16:creationId xmlns="" xmlns:a16="http://schemas.microsoft.com/office/drawing/2014/main" id="{00000000-0008-0000-0000-000004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5" name="Text Box 32">
          <a:extLst>
            <a:ext uri="{FF2B5EF4-FFF2-40B4-BE49-F238E27FC236}">
              <a16:creationId xmlns="" xmlns:a16="http://schemas.microsoft.com/office/drawing/2014/main" id="{00000000-0008-0000-0000-000005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6" name="1 Imagen" descr="E:\ESCUDOMUZ.png">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654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7" name="2 Imagen" descr="E:\LOGO OFICIAL MUZQUIZ (GRANDE).jpg">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14540" y="95250"/>
          <a:ext cx="2103664" cy="13716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228600</xdr:colOff>
      <xdr:row>70</xdr:row>
      <xdr:rowOff>0</xdr:rowOff>
    </xdr:from>
    <xdr:to>
      <xdr:col>25</xdr:col>
      <xdr:colOff>476250</xdr:colOff>
      <xdr:row>70</xdr:row>
      <xdr:rowOff>0</xdr:rowOff>
    </xdr:to>
    <xdr:sp macro="" textlink="">
      <xdr:nvSpPr>
        <xdr:cNvPr id="2" name="Text Box 32">
          <a:extLst>
            <a:ext uri="{FF2B5EF4-FFF2-40B4-BE49-F238E27FC236}">
              <a16:creationId xmlns="" xmlns:a16="http://schemas.microsoft.com/office/drawing/2014/main" id="{00000000-0008-0000-0100-000002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70</xdr:row>
      <xdr:rowOff>0</xdr:rowOff>
    </xdr:from>
    <xdr:to>
      <xdr:col>25</xdr:col>
      <xdr:colOff>476250</xdr:colOff>
      <xdr:row>70</xdr:row>
      <xdr:rowOff>0</xdr:rowOff>
    </xdr:to>
    <xdr:sp macro="" textlink="">
      <xdr:nvSpPr>
        <xdr:cNvPr id="3" name="Text Box 32">
          <a:extLst>
            <a:ext uri="{FF2B5EF4-FFF2-40B4-BE49-F238E27FC236}">
              <a16:creationId xmlns="" xmlns:a16="http://schemas.microsoft.com/office/drawing/2014/main" id="{00000000-0008-0000-0100-000003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70</xdr:row>
      <xdr:rowOff>0</xdr:rowOff>
    </xdr:from>
    <xdr:to>
      <xdr:col>25</xdr:col>
      <xdr:colOff>476250</xdr:colOff>
      <xdr:row>70</xdr:row>
      <xdr:rowOff>0</xdr:rowOff>
    </xdr:to>
    <xdr:sp macro="" textlink="">
      <xdr:nvSpPr>
        <xdr:cNvPr id="4" name="Text Box 32">
          <a:extLst>
            <a:ext uri="{FF2B5EF4-FFF2-40B4-BE49-F238E27FC236}">
              <a16:creationId xmlns="" xmlns:a16="http://schemas.microsoft.com/office/drawing/2014/main" id="{00000000-0008-0000-0100-000004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70</xdr:row>
      <xdr:rowOff>0</xdr:rowOff>
    </xdr:from>
    <xdr:to>
      <xdr:col>25</xdr:col>
      <xdr:colOff>476250</xdr:colOff>
      <xdr:row>70</xdr:row>
      <xdr:rowOff>0</xdr:rowOff>
    </xdr:to>
    <xdr:sp macro="" textlink="">
      <xdr:nvSpPr>
        <xdr:cNvPr id="5" name="Text Box 32">
          <a:extLst>
            <a:ext uri="{FF2B5EF4-FFF2-40B4-BE49-F238E27FC236}">
              <a16:creationId xmlns="" xmlns:a16="http://schemas.microsoft.com/office/drawing/2014/main" id="{00000000-0008-0000-0100-000005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a:extLst>
            <a:ext uri="{FF2B5EF4-FFF2-40B4-BE49-F238E27FC236}">
              <a16:creationId xmlns=""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a:extLst>
            <a:ext uri="{FF2B5EF4-FFF2-40B4-BE49-F238E27FC236}">
              <a16:creationId xmlns=""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228600</xdr:colOff>
      <xdr:row>131</xdr:row>
      <xdr:rowOff>0</xdr:rowOff>
    </xdr:from>
    <xdr:to>
      <xdr:col>25</xdr:col>
      <xdr:colOff>476250</xdr:colOff>
      <xdr:row>131</xdr:row>
      <xdr:rowOff>0</xdr:rowOff>
    </xdr:to>
    <xdr:sp macro="" textlink="">
      <xdr:nvSpPr>
        <xdr:cNvPr id="2" name="Text Box 32">
          <a:extLst>
            <a:ext uri="{FF2B5EF4-FFF2-40B4-BE49-F238E27FC236}">
              <a16:creationId xmlns="" xmlns:a16="http://schemas.microsoft.com/office/drawing/2014/main" id="{00000000-0008-0000-0200-000002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131</xdr:row>
      <xdr:rowOff>0</xdr:rowOff>
    </xdr:from>
    <xdr:to>
      <xdr:col>25</xdr:col>
      <xdr:colOff>476250</xdr:colOff>
      <xdr:row>131</xdr:row>
      <xdr:rowOff>0</xdr:rowOff>
    </xdr:to>
    <xdr:sp macro="" textlink="">
      <xdr:nvSpPr>
        <xdr:cNvPr id="3" name="Text Box 32">
          <a:extLst>
            <a:ext uri="{FF2B5EF4-FFF2-40B4-BE49-F238E27FC236}">
              <a16:creationId xmlns="" xmlns:a16="http://schemas.microsoft.com/office/drawing/2014/main" id="{00000000-0008-0000-0200-000003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131</xdr:row>
      <xdr:rowOff>0</xdr:rowOff>
    </xdr:from>
    <xdr:to>
      <xdr:col>25</xdr:col>
      <xdr:colOff>476250</xdr:colOff>
      <xdr:row>131</xdr:row>
      <xdr:rowOff>0</xdr:rowOff>
    </xdr:to>
    <xdr:sp macro="" textlink="">
      <xdr:nvSpPr>
        <xdr:cNvPr id="4" name="Text Box 32">
          <a:extLst>
            <a:ext uri="{FF2B5EF4-FFF2-40B4-BE49-F238E27FC236}">
              <a16:creationId xmlns="" xmlns:a16="http://schemas.microsoft.com/office/drawing/2014/main" id="{00000000-0008-0000-0200-000004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131</xdr:row>
      <xdr:rowOff>0</xdr:rowOff>
    </xdr:from>
    <xdr:to>
      <xdr:col>25</xdr:col>
      <xdr:colOff>476250</xdr:colOff>
      <xdr:row>131</xdr:row>
      <xdr:rowOff>0</xdr:rowOff>
    </xdr:to>
    <xdr:sp macro="" textlink="">
      <xdr:nvSpPr>
        <xdr:cNvPr id="5" name="Text Box 32">
          <a:extLst>
            <a:ext uri="{FF2B5EF4-FFF2-40B4-BE49-F238E27FC236}">
              <a16:creationId xmlns="" xmlns:a16="http://schemas.microsoft.com/office/drawing/2014/main" id="{00000000-0008-0000-0200-000005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74</xdr:row>
      <xdr:rowOff>0</xdr:rowOff>
    </xdr:from>
    <xdr:to>
      <xdr:col>25</xdr:col>
      <xdr:colOff>476250</xdr:colOff>
      <xdr:row>74</xdr:row>
      <xdr:rowOff>0</xdr:rowOff>
    </xdr:to>
    <xdr:sp macro="" textlink="">
      <xdr:nvSpPr>
        <xdr:cNvPr id="6" name="Text Box 32">
          <a:extLst>
            <a:ext uri="{FF2B5EF4-FFF2-40B4-BE49-F238E27FC236}">
              <a16:creationId xmlns="" xmlns:a16="http://schemas.microsoft.com/office/drawing/2014/main" id="{00000000-0008-0000-0200-000006000000}"/>
            </a:ext>
          </a:extLst>
        </xdr:cNvPr>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74</xdr:row>
      <xdr:rowOff>0</xdr:rowOff>
    </xdr:from>
    <xdr:to>
      <xdr:col>25</xdr:col>
      <xdr:colOff>476250</xdr:colOff>
      <xdr:row>74</xdr:row>
      <xdr:rowOff>0</xdr:rowOff>
    </xdr:to>
    <xdr:sp macro="" textlink="">
      <xdr:nvSpPr>
        <xdr:cNvPr id="7" name="Text Box 32">
          <a:extLst>
            <a:ext uri="{FF2B5EF4-FFF2-40B4-BE49-F238E27FC236}">
              <a16:creationId xmlns="" xmlns:a16="http://schemas.microsoft.com/office/drawing/2014/main" id="{00000000-0008-0000-0200-000007000000}"/>
            </a:ext>
          </a:extLst>
        </xdr:cNvPr>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83</xdr:row>
      <xdr:rowOff>0</xdr:rowOff>
    </xdr:from>
    <xdr:to>
      <xdr:col>25</xdr:col>
      <xdr:colOff>476250</xdr:colOff>
      <xdr:row>83</xdr:row>
      <xdr:rowOff>0</xdr:rowOff>
    </xdr:to>
    <xdr:sp macro="" textlink="">
      <xdr:nvSpPr>
        <xdr:cNvPr id="8" name="Text Box 32">
          <a:extLst>
            <a:ext uri="{FF2B5EF4-FFF2-40B4-BE49-F238E27FC236}">
              <a16:creationId xmlns="" xmlns:a16="http://schemas.microsoft.com/office/drawing/2014/main" id="{00000000-0008-0000-0200-000008000000}"/>
            </a:ext>
          </a:extLst>
        </xdr:cNvPr>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83</xdr:row>
      <xdr:rowOff>0</xdr:rowOff>
    </xdr:from>
    <xdr:to>
      <xdr:col>25</xdr:col>
      <xdr:colOff>476250</xdr:colOff>
      <xdr:row>83</xdr:row>
      <xdr:rowOff>0</xdr:rowOff>
    </xdr:to>
    <xdr:sp macro="" textlink="">
      <xdr:nvSpPr>
        <xdr:cNvPr id="9" name="Text Box 32">
          <a:extLst>
            <a:ext uri="{FF2B5EF4-FFF2-40B4-BE49-F238E27FC236}">
              <a16:creationId xmlns="" xmlns:a16="http://schemas.microsoft.com/office/drawing/2014/main" id="{00000000-0008-0000-0200-000009000000}"/>
            </a:ext>
          </a:extLst>
        </xdr:cNvPr>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a:extLst>
            <a:ext uri="{FF2B5EF4-FFF2-40B4-BE49-F238E27FC236}">
              <a16:creationId xmlns=""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a:extLst>
            <a:ext uri="{FF2B5EF4-FFF2-40B4-BE49-F238E27FC236}">
              <a16:creationId xmlns=""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twoCellAnchor>
    <xdr:from>
      <xdr:col>25</xdr:col>
      <xdr:colOff>228600</xdr:colOff>
      <xdr:row>87</xdr:row>
      <xdr:rowOff>0</xdr:rowOff>
    </xdr:from>
    <xdr:to>
      <xdr:col>25</xdr:col>
      <xdr:colOff>476250</xdr:colOff>
      <xdr:row>87</xdr:row>
      <xdr:rowOff>0</xdr:rowOff>
    </xdr:to>
    <xdr:sp macro="" textlink="">
      <xdr:nvSpPr>
        <xdr:cNvPr id="14" name="Text Box 32">
          <a:extLst>
            <a:ext uri="{FF2B5EF4-FFF2-40B4-BE49-F238E27FC236}">
              <a16:creationId xmlns="" xmlns:a16="http://schemas.microsoft.com/office/drawing/2014/main" id="{00000000-0008-0000-0200-00000E000000}"/>
            </a:ext>
          </a:extLst>
        </xdr:cNvPr>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87</xdr:row>
      <xdr:rowOff>0</xdr:rowOff>
    </xdr:from>
    <xdr:to>
      <xdr:col>25</xdr:col>
      <xdr:colOff>476250</xdr:colOff>
      <xdr:row>87</xdr:row>
      <xdr:rowOff>0</xdr:rowOff>
    </xdr:to>
    <xdr:sp macro="" textlink="">
      <xdr:nvSpPr>
        <xdr:cNvPr id="15" name="Text Box 32">
          <a:extLst>
            <a:ext uri="{FF2B5EF4-FFF2-40B4-BE49-F238E27FC236}">
              <a16:creationId xmlns="" xmlns:a16="http://schemas.microsoft.com/office/drawing/2014/main" id="{00000000-0008-0000-0200-00000F000000}"/>
            </a:ext>
          </a:extLst>
        </xdr:cNvPr>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98</xdr:row>
      <xdr:rowOff>0</xdr:rowOff>
    </xdr:from>
    <xdr:to>
      <xdr:col>25</xdr:col>
      <xdr:colOff>476250</xdr:colOff>
      <xdr:row>98</xdr:row>
      <xdr:rowOff>0</xdr:rowOff>
    </xdr:to>
    <xdr:sp macro="" textlink="">
      <xdr:nvSpPr>
        <xdr:cNvPr id="16" name="Text Box 32">
          <a:extLst>
            <a:ext uri="{FF2B5EF4-FFF2-40B4-BE49-F238E27FC236}">
              <a16:creationId xmlns="" xmlns:a16="http://schemas.microsoft.com/office/drawing/2014/main" id="{00000000-0008-0000-0200-000010000000}"/>
            </a:ext>
          </a:extLst>
        </xdr:cNvPr>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98</xdr:row>
      <xdr:rowOff>0</xdr:rowOff>
    </xdr:from>
    <xdr:to>
      <xdr:col>25</xdr:col>
      <xdr:colOff>476250</xdr:colOff>
      <xdr:row>98</xdr:row>
      <xdr:rowOff>0</xdr:rowOff>
    </xdr:to>
    <xdr:sp macro="" textlink="">
      <xdr:nvSpPr>
        <xdr:cNvPr id="17" name="Text Box 32">
          <a:extLst>
            <a:ext uri="{FF2B5EF4-FFF2-40B4-BE49-F238E27FC236}">
              <a16:creationId xmlns="" xmlns:a16="http://schemas.microsoft.com/office/drawing/2014/main" id="{00000000-0008-0000-0200-000011000000}"/>
            </a:ext>
          </a:extLst>
        </xdr:cNvPr>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102</xdr:row>
      <xdr:rowOff>0</xdr:rowOff>
    </xdr:from>
    <xdr:to>
      <xdr:col>25</xdr:col>
      <xdr:colOff>476250</xdr:colOff>
      <xdr:row>102</xdr:row>
      <xdr:rowOff>0</xdr:rowOff>
    </xdr:to>
    <xdr:sp macro="" textlink="">
      <xdr:nvSpPr>
        <xdr:cNvPr id="20" name="Text Box 32">
          <a:extLst>
            <a:ext uri="{FF2B5EF4-FFF2-40B4-BE49-F238E27FC236}">
              <a16:creationId xmlns="" xmlns:a16="http://schemas.microsoft.com/office/drawing/2014/main" id="{00000000-0008-0000-0200-000014000000}"/>
            </a:ext>
          </a:extLst>
        </xdr:cNvPr>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102</xdr:row>
      <xdr:rowOff>0</xdr:rowOff>
    </xdr:from>
    <xdr:to>
      <xdr:col>25</xdr:col>
      <xdr:colOff>476250</xdr:colOff>
      <xdr:row>102</xdr:row>
      <xdr:rowOff>0</xdr:rowOff>
    </xdr:to>
    <xdr:sp macro="" textlink="">
      <xdr:nvSpPr>
        <xdr:cNvPr id="21" name="Text Box 32">
          <a:extLst>
            <a:ext uri="{FF2B5EF4-FFF2-40B4-BE49-F238E27FC236}">
              <a16:creationId xmlns="" xmlns:a16="http://schemas.microsoft.com/office/drawing/2014/main" id="{00000000-0008-0000-0200-000015000000}"/>
            </a:ext>
          </a:extLst>
        </xdr:cNvPr>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113</xdr:row>
      <xdr:rowOff>0</xdr:rowOff>
    </xdr:from>
    <xdr:to>
      <xdr:col>25</xdr:col>
      <xdr:colOff>476250</xdr:colOff>
      <xdr:row>113</xdr:row>
      <xdr:rowOff>0</xdr:rowOff>
    </xdr:to>
    <xdr:sp macro="" textlink="">
      <xdr:nvSpPr>
        <xdr:cNvPr id="30" name="Text Box 32">
          <a:extLst>
            <a:ext uri="{FF2B5EF4-FFF2-40B4-BE49-F238E27FC236}">
              <a16:creationId xmlns="" xmlns:a16="http://schemas.microsoft.com/office/drawing/2014/main" id="{00000000-0008-0000-0200-00001E000000}"/>
            </a:ext>
          </a:extLst>
        </xdr:cNvPr>
        <xdr:cNvSpPr txBox="1">
          <a:spLocks noChangeArrowheads="1"/>
        </xdr:cNvSpPr>
      </xdr:nvSpPr>
      <xdr:spPr bwMode="auto">
        <a:xfrm>
          <a:off x="18421350" y="177981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113</xdr:row>
      <xdr:rowOff>0</xdr:rowOff>
    </xdr:from>
    <xdr:to>
      <xdr:col>25</xdr:col>
      <xdr:colOff>476250</xdr:colOff>
      <xdr:row>113</xdr:row>
      <xdr:rowOff>0</xdr:rowOff>
    </xdr:to>
    <xdr:sp macro="" textlink="">
      <xdr:nvSpPr>
        <xdr:cNvPr id="31" name="Text Box 32">
          <a:extLst>
            <a:ext uri="{FF2B5EF4-FFF2-40B4-BE49-F238E27FC236}">
              <a16:creationId xmlns="" xmlns:a16="http://schemas.microsoft.com/office/drawing/2014/main" id="{00000000-0008-0000-0200-00001F000000}"/>
            </a:ext>
          </a:extLst>
        </xdr:cNvPr>
        <xdr:cNvSpPr txBox="1">
          <a:spLocks noChangeArrowheads="1"/>
        </xdr:cNvSpPr>
      </xdr:nvSpPr>
      <xdr:spPr bwMode="auto">
        <a:xfrm>
          <a:off x="18421350" y="177981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117</xdr:row>
      <xdr:rowOff>0</xdr:rowOff>
    </xdr:from>
    <xdr:to>
      <xdr:col>25</xdr:col>
      <xdr:colOff>476250</xdr:colOff>
      <xdr:row>117</xdr:row>
      <xdr:rowOff>0</xdr:rowOff>
    </xdr:to>
    <xdr:sp macro="" textlink="">
      <xdr:nvSpPr>
        <xdr:cNvPr id="32" name="Text Box 32">
          <a:extLst>
            <a:ext uri="{FF2B5EF4-FFF2-40B4-BE49-F238E27FC236}">
              <a16:creationId xmlns="" xmlns:a16="http://schemas.microsoft.com/office/drawing/2014/main" id="{00000000-0008-0000-0200-000020000000}"/>
            </a:ext>
          </a:extLst>
        </xdr:cNvPr>
        <xdr:cNvSpPr txBox="1">
          <a:spLocks noChangeArrowheads="1"/>
        </xdr:cNvSpPr>
      </xdr:nvSpPr>
      <xdr:spPr bwMode="auto">
        <a:xfrm>
          <a:off x="18421350" y="18396857"/>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117</xdr:row>
      <xdr:rowOff>0</xdr:rowOff>
    </xdr:from>
    <xdr:to>
      <xdr:col>25</xdr:col>
      <xdr:colOff>476250</xdr:colOff>
      <xdr:row>117</xdr:row>
      <xdr:rowOff>0</xdr:rowOff>
    </xdr:to>
    <xdr:sp macro="" textlink="">
      <xdr:nvSpPr>
        <xdr:cNvPr id="33" name="Text Box 32">
          <a:extLst>
            <a:ext uri="{FF2B5EF4-FFF2-40B4-BE49-F238E27FC236}">
              <a16:creationId xmlns="" xmlns:a16="http://schemas.microsoft.com/office/drawing/2014/main" id="{00000000-0008-0000-0200-000021000000}"/>
            </a:ext>
          </a:extLst>
        </xdr:cNvPr>
        <xdr:cNvSpPr txBox="1">
          <a:spLocks noChangeArrowheads="1"/>
        </xdr:cNvSpPr>
      </xdr:nvSpPr>
      <xdr:spPr bwMode="auto">
        <a:xfrm>
          <a:off x="18421350" y="18396857"/>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228600</xdr:colOff>
      <xdr:row>135</xdr:row>
      <xdr:rowOff>0</xdr:rowOff>
    </xdr:from>
    <xdr:to>
      <xdr:col>25</xdr:col>
      <xdr:colOff>476250</xdr:colOff>
      <xdr:row>135</xdr:row>
      <xdr:rowOff>0</xdr:rowOff>
    </xdr:to>
    <xdr:sp macro="" textlink="">
      <xdr:nvSpPr>
        <xdr:cNvPr id="2" name="Text Box 32">
          <a:extLst>
            <a:ext uri="{FF2B5EF4-FFF2-40B4-BE49-F238E27FC236}">
              <a16:creationId xmlns="" xmlns:a16="http://schemas.microsoft.com/office/drawing/2014/main" id="{00000000-0008-0000-0300-000002000000}"/>
            </a:ext>
          </a:extLst>
        </xdr:cNvPr>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135</xdr:row>
      <xdr:rowOff>0</xdr:rowOff>
    </xdr:from>
    <xdr:to>
      <xdr:col>25</xdr:col>
      <xdr:colOff>476250</xdr:colOff>
      <xdr:row>135</xdr:row>
      <xdr:rowOff>0</xdr:rowOff>
    </xdr:to>
    <xdr:sp macro="" textlink="">
      <xdr:nvSpPr>
        <xdr:cNvPr id="3" name="Text Box 32">
          <a:extLst>
            <a:ext uri="{FF2B5EF4-FFF2-40B4-BE49-F238E27FC236}">
              <a16:creationId xmlns="" xmlns:a16="http://schemas.microsoft.com/office/drawing/2014/main" id="{00000000-0008-0000-0300-000003000000}"/>
            </a:ext>
          </a:extLst>
        </xdr:cNvPr>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135</xdr:row>
      <xdr:rowOff>0</xdr:rowOff>
    </xdr:from>
    <xdr:to>
      <xdr:col>25</xdr:col>
      <xdr:colOff>476250</xdr:colOff>
      <xdr:row>135</xdr:row>
      <xdr:rowOff>0</xdr:rowOff>
    </xdr:to>
    <xdr:sp macro="" textlink="">
      <xdr:nvSpPr>
        <xdr:cNvPr id="4" name="Text Box 32">
          <a:extLst>
            <a:ext uri="{FF2B5EF4-FFF2-40B4-BE49-F238E27FC236}">
              <a16:creationId xmlns="" xmlns:a16="http://schemas.microsoft.com/office/drawing/2014/main" id="{00000000-0008-0000-0300-000004000000}"/>
            </a:ext>
          </a:extLst>
        </xdr:cNvPr>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135</xdr:row>
      <xdr:rowOff>0</xdr:rowOff>
    </xdr:from>
    <xdr:to>
      <xdr:col>25</xdr:col>
      <xdr:colOff>476250</xdr:colOff>
      <xdr:row>135</xdr:row>
      <xdr:rowOff>0</xdr:rowOff>
    </xdr:to>
    <xdr:sp macro="" textlink="">
      <xdr:nvSpPr>
        <xdr:cNvPr id="5" name="Text Box 32">
          <a:extLst>
            <a:ext uri="{FF2B5EF4-FFF2-40B4-BE49-F238E27FC236}">
              <a16:creationId xmlns="" xmlns:a16="http://schemas.microsoft.com/office/drawing/2014/main" id="{00000000-0008-0000-0300-000005000000}"/>
            </a:ext>
          </a:extLst>
        </xdr:cNvPr>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74</xdr:row>
      <xdr:rowOff>0</xdr:rowOff>
    </xdr:from>
    <xdr:to>
      <xdr:col>25</xdr:col>
      <xdr:colOff>476250</xdr:colOff>
      <xdr:row>74</xdr:row>
      <xdr:rowOff>0</xdr:rowOff>
    </xdr:to>
    <xdr:sp macro="" textlink="">
      <xdr:nvSpPr>
        <xdr:cNvPr id="7" name="Text Box 32">
          <a:extLst>
            <a:ext uri="{FF2B5EF4-FFF2-40B4-BE49-F238E27FC236}">
              <a16:creationId xmlns="" xmlns:a16="http://schemas.microsoft.com/office/drawing/2014/main" id="{00000000-0008-0000-0300-000007000000}"/>
            </a:ext>
          </a:extLst>
        </xdr:cNvPr>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74</xdr:row>
      <xdr:rowOff>0</xdr:rowOff>
    </xdr:from>
    <xdr:to>
      <xdr:col>25</xdr:col>
      <xdr:colOff>476250</xdr:colOff>
      <xdr:row>74</xdr:row>
      <xdr:rowOff>0</xdr:rowOff>
    </xdr:to>
    <xdr:sp macro="" textlink="">
      <xdr:nvSpPr>
        <xdr:cNvPr id="8" name="Text Box 32">
          <a:extLst>
            <a:ext uri="{FF2B5EF4-FFF2-40B4-BE49-F238E27FC236}">
              <a16:creationId xmlns="" xmlns:a16="http://schemas.microsoft.com/office/drawing/2014/main" id="{00000000-0008-0000-0300-000008000000}"/>
            </a:ext>
          </a:extLst>
        </xdr:cNvPr>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83</xdr:row>
      <xdr:rowOff>0</xdr:rowOff>
    </xdr:from>
    <xdr:to>
      <xdr:col>25</xdr:col>
      <xdr:colOff>476250</xdr:colOff>
      <xdr:row>83</xdr:row>
      <xdr:rowOff>0</xdr:rowOff>
    </xdr:to>
    <xdr:sp macro="" textlink="">
      <xdr:nvSpPr>
        <xdr:cNvPr id="10" name="Text Box 32">
          <a:extLst>
            <a:ext uri="{FF2B5EF4-FFF2-40B4-BE49-F238E27FC236}">
              <a16:creationId xmlns="" xmlns:a16="http://schemas.microsoft.com/office/drawing/2014/main" id="{00000000-0008-0000-0300-00000A000000}"/>
            </a:ext>
          </a:extLst>
        </xdr:cNvPr>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83</xdr:row>
      <xdr:rowOff>0</xdr:rowOff>
    </xdr:from>
    <xdr:to>
      <xdr:col>25</xdr:col>
      <xdr:colOff>476250</xdr:colOff>
      <xdr:row>83</xdr:row>
      <xdr:rowOff>0</xdr:rowOff>
    </xdr:to>
    <xdr:sp macro="" textlink="">
      <xdr:nvSpPr>
        <xdr:cNvPr id="11" name="Text Box 32">
          <a:extLst>
            <a:ext uri="{FF2B5EF4-FFF2-40B4-BE49-F238E27FC236}">
              <a16:creationId xmlns="" xmlns:a16="http://schemas.microsoft.com/office/drawing/2014/main" id="{00000000-0008-0000-0300-00000B000000}"/>
            </a:ext>
          </a:extLst>
        </xdr:cNvPr>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244929</xdr:colOff>
      <xdr:row>91</xdr:row>
      <xdr:rowOff>144780</xdr:rowOff>
    </xdr:from>
    <xdr:to>
      <xdr:col>25</xdr:col>
      <xdr:colOff>299357</xdr:colOff>
      <xdr:row>91</xdr:row>
      <xdr:rowOff>190499</xdr:rowOff>
    </xdr:to>
    <xdr:sp macro="" textlink="">
      <xdr:nvSpPr>
        <xdr:cNvPr id="13" name="Text Box 32">
          <a:extLst>
            <a:ext uri="{FF2B5EF4-FFF2-40B4-BE49-F238E27FC236}">
              <a16:creationId xmlns="" xmlns:a16="http://schemas.microsoft.com/office/drawing/2014/main" id="{00000000-0008-0000-0300-00000D000000}"/>
            </a:ext>
          </a:extLst>
        </xdr:cNvPr>
        <xdr:cNvSpPr txBox="1">
          <a:spLocks noChangeArrowheads="1"/>
        </xdr:cNvSpPr>
      </xdr:nvSpPr>
      <xdr:spPr bwMode="auto">
        <a:xfrm flipV="1">
          <a:off x="18179143" y="17766030"/>
          <a:ext cx="54428" cy="45719"/>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5" name="1 Imagen" descr="E:\ESCUDOMUZ.png">
          <a:extLst>
            <a:ext uri="{FF2B5EF4-FFF2-40B4-BE49-F238E27FC236}">
              <a16:creationId xmlns=""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3465" y="68036"/>
          <a:ext cx="1447800" cy="1447800"/>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6" name="2 Imagen" descr="E:\LOGO OFICIAL MUZQUIZ (GRANDE).jpg">
          <a:extLst>
            <a:ext uri="{FF2B5EF4-FFF2-40B4-BE49-F238E27FC236}">
              <a16:creationId xmlns=""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90215" y="95250"/>
          <a:ext cx="2114550" cy="1381125"/>
        </a:xfrm>
        <a:prstGeom prst="rect">
          <a:avLst/>
        </a:prstGeom>
        <a:noFill/>
        <a:ln w="9525">
          <a:noFill/>
          <a:miter lim="800000"/>
          <a:headEnd/>
          <a:tailEnd/>
        </a:ln>
      </xdr:spPr>
    </xdr:pic>
    <xdr:clientData/>
  </xdr:twoCellAnchor>
  <xdr:twoCellAnchor>
    <xdr:from>
      <xdr:col>25</xdr:col>
      <xdr:colOff>228600</xdr:colOff>
      <xdr:row>87</xdr:row>
      <xdr:rowOff>0</xdr:rowOff>
    </xdr:from>
    <xdr:to>
      <xdr:col>25</xdr:col>
      <xdr:colOff>476250</xdr:colOff>
      <xdr:row>87</xdr:row>
      <xdr:rowOff>0</xdr:rowOff>
    </xdr:to>
    <xdr:sp macro="" textlink="">
      <xdr:nvSpPr>
        <xdr:cNvPr id="17" name="Text Box 32">
          <a:extLst>
            <a:ext uri="{FF2B5EF4-FFF2-40B4-BE49-F238E27FC236}">
              <a16:creationId xmlns="" xmlns:a16="http://schemas.microsoft.com/office/drawing/2014/main" id="{00000000-0008-0000-0300-000011000000}"/>
            </a:ext>
          </a:extLst>
        </xdr:cNvPr>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87</xdr:row>
      <xdr:rowOff>0</xdr:rowOff>
    </xdr:from>
    <xdr:to>
      <xdr:col>25</xdr:col>
      <xdr:colOff>476250</xdr:colOff>
      <xdr:row>87</xdr:row>
      <xdr:rowOff>0</xdr:rowOff>
    </xdr:to>
    <xdr:sp macro="" textlink="">
      <xdr:nvSpPr>
        <xdr:cNvPr id="18" name="Text Box 32">
          <a:extLst>
            <a:ext uri="{FF2B5EF4-FFF2-40B4-BE49-F238E27FC236}">
              <a16:creationId xmlns="" xmlns:a16="http://schemas.microsoft.com/office/drawing/2014/main" id="{00000000-0008-0000-0300-000012000000}"/>
            </a:ext>
          </a:extLst>
        </xdr:cNvPr>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100</xdr:row>
      <xdr:rowOff>0</xdr:rowOff>
    </xdr:from>
    <xdr:to>
      <xdr:col>25</xdr:col>
      <xdr:colOff>476250</xdr:colOff>
      <xdr:row>100</xdr:row>
      <xdr:rowOff>0</xdr:rowOff>
    </xdr:to>
    <xdr:sp macro="" textlink="">
      <xdr:nvSpPr>
        <xdr:cNvPr id="31" name="Text Box 32">
          <a:extLst>
            <a:ext uri="{FF2B5EF4-FFF2-40B4-BE49-F238E27FC236}">
              <a16:creationId xmlns="" xmlns:a16="http://schemas.microsoft.com/office/drawing/2014/main" id="{00000000-0008-0000-0300-00001F000000}"/>
            </a:ext>
          </a:extLst>
        </xdr:cNvPr>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100</xdr:row>
      <xdr:rowOff>0</xdr:rowOff>
    </xdr:from>
    <xdr:to>
      <xdr:col>25</xdr:col>
      <xdr:colOff>476250</xdr:colOff>
      <xdr:row>100</xdr:row>
      <xdr:rowOff>0</xdr:rowOff>
    </xdr:to>
    <xdr:sp macro="" textlink="">
      <xdr:nvSpPr>
        <xdr:cNvPr id="32" name="Text Box 32">
          <a:extLst>
            <a:ext uri="{FF2B5EF4-FFF2-40B4-BE49-F238E27FC236}">
              <a16:creationId xmlns="" xmlns:a16="http://schemas.microsoft.com/office/drawing/2014/main" id="{00000000-0008-0000-0300-000020000000}"/>
            </a:ext>
          </a:extLst>
        </xdr:cNvPr>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104</xdr:row>
      <xdr:rowOff>0</xdr:rowOff>
    </xdr:from>
    <xdr:to>
      <xdr:col>25</xdr:col>
      <xdr:colOff>476250</xdr:colOff>
      <xdr:row>104</xdr:row>
      <xdr:rowOff>0</xdr:rowOff>
    </xdr:to>
    <xdr:sp macro="" textlink="">
      <xdr:nvSpPr>
        <xdr:cNvPr id="35" name="Text Box 32">
          <a:extLst>
            <a:ext uri="{FF2B5EF4-FFF2-40B4-BE49-F238E27FC236}">
              <a16:creationId xmlns="" xmlns:a16="http://schemas.microsoft.com/office/drawing/2014/main" id="{00000000-0008-0000-0300-000023000000}"/>
            </a:ext>
          </a:extLst>
        </xdr:cNvPr>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104</xdr:row>
      <xdr:rowOff>0</xdr:rowOff>
    </xdr:from>
    <xdr:to>
      <xdr:col>25</xdr:col>
      <xdr:colOff>476250</xdr:colOff>
      <xdr:row>104</xdr:row>
      <xdr:rowOff>0</xdr:rowOff>
    </xdr:to>
    <xdr:sp macro="" textlink="">
      <xdr:nvSpPr>
        <xdr:cNvPr id="36" name="Text Box 32">
          <a:extLst>
            <a:ext uri="{FF2B5EF4-FFF2-40B4-BE49-F238E27FC236}">
              <a16:creationId xmlns="" xmlns:a16="http://schemas.microsoft.com/office/drawing/2014/main" id="{00000000-0008-0000-0300-000024000000}"/>
            </a:ext>
          </a:extLst>
        </xdr:cNvPr>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118</xdr:row>
      <xdr:rowOff>0</xdr:rowOff>
    </xdr:from>
    <xdr:to>
      <xdr:col>25</xdr:col>
      <xdr:colOff>476250</xdr:colOff>
      <xdr:row>118</xdr:row>
      <xdr:rowOff>0</xdr:rowOff>
    </xdr:to>
    <xdr:sp macro="" textlink="">
      <xdr:nvSpPr>
        <xdr:cNvPr id="43" name="Text Box 32">
          <a:extLst>
            <a:ext uri="{FF2B5EF4-FFF2-40B4-BE49-F238E27FC236}">
              <a16:creationId xmlns="" xmlns:a16="http://schemas.microsoft.com/office/drawing/2014/main" id="{00000000-0008-0000-0300-00002B000000}"/>
            </a:ext>
          </a:extLst>
        </xdr:cNvPr>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118</xdr:row>
      <xdr:rowOff>0</xdr:rowOff>
    </xdr:from>
    <xdr:to>
      <xdr:col>25</xdr:col>
      <xdr:colOff>476250</xdr:colOff>
      <xdr:row>118</xdr:row>
      <xdr:rowOff>0</xdr:rowOff>
    </xdr:to>
    <xdr:sp macro="" textlink="">
      <xdr:nvSpPr>
        <xdr:cNvPr id="44" name="Text Box 32">
          <a:extLst>
            <a:ext uri="{FF2B5EF4-FFF2-40B4-BE49-F238E27FC236}">
              <a16:creationId xmlns="" xmlns:a16="http://schemas.microsoft.com/office/drawing/2014/main" id="{00000000-0008-0000-0300-00002C000000}"/>
            </a:ext>
          </a:extLst>
        </xdr:cNvPr>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122</xdr:row>
      <xdr:rowOff>0</xdr:rowOff>
    </xdr:from>
    <xdr:to>
      <xdr:col>25</xdr:col>
      <xdr:colOff>476250</xdr:colOff>
      <xdr:row>122</xdr:row>
      <xdr:rowOff>0</xdr:rowOff>
    </xdr:to>
    <xdr:sp macro="" textlink="">
      <xdr:nvSpPr>
        <xdr:cNvPr id="47" name="Text Box 32">
          <a:extLst>
            <a:ext uri="{FF2B5EF4-FFF2-40B4-BE49-F238E27FC236}">
              <a16:creationId xmlns="" xmlns:a16="http://schemas.microsoft.com/office/drawing/2014/main" id="{00000000-0008-0000-0300-00002F000000}"/>
            </a:ext>
          </a:extLst>
        </xdr:cNvPr>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122</xdr:row>
      <xdr:rowOff>0</xdr:rowOff>
    </xdr:from>
    <xdr:to>
      <xdr:col>25</xdr:col>
      <xdr:colOff>476250</xdr:colOff>
      <xdr:row>122</xdr:row>
      <xdr:rowOff>0</xdr:rowOff>
    </xdr:to>
    <xdr:sp macro="" textlink="">
      <xdr:nvSpPr>
        <xdr:cNvPr id="48" name="Text Box 32">
          <a:extLst>
            <a:ext uri="{FF2B5EF4-FFF2-40B4-BE49-F238E27FC236}">
              <a16:creationId xmlns="" xmlns:a16="http://schemas.microsoft.com/office/drawing/2014/main" id="{00000000-0008-0000-0300-000030000000}"/>
            </a:ext>
          </a:extLst>
        </xdr:cNvPr>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244929</xdr:colOff>
      <xdr:row>89</xdr:row>
      <xdr:rowOff>144780</xdr:rowOff>
    </xdr:from>
    <xdr:to>
      <xdr:col>25</xdr:col>
      <xdr:colOff>299357</xdr:colOff>
      <xdr:row>89</xdr:row>
      <xdr:rowOff>190499</xdr:rowOff>
    </xdr:to>
    <xdr:sp macro="" textlink="">
      <xdr:nvSpPr>
        <xdr:cNvPr id="23" name="Text Box 32">
          <a:extLst>
            <a:ext uri="{FF2B5EF4-FFF2-40B4-BE49-F238E27FC236}">
              <a16:creationId xmlns="" xmlns:a16="http://schemas.microsoft.com/office/drawing/2014/main" id="{00000000-0008-0000-0300-000017000000}"/>
            </a:ext>
          </a:extLst>
        </xdr:cNvPr>
        <xdr:cNvSpPr txBox="1">
          <a:spLocks noChangeArrowheads="1"/>
        </xdr:cNvSpPr>
      </xdr:nvSpPr>
      <xdr:spPr bwMode="auto">
        <a:xfrm flipV="1">
          <a:off x="18179143" y="17766030"/>
          <a:ext cx="54428" cy="45719"/>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5" name="1 Imagen" descr="E:\ESCUDOMUZ.png">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6" name="2 Imagen" descr="E:\LOGO OFICIAL MUZQUIZ (GRANDE).jpg">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05750" y="85725"/>
          <a:ext cx="2114550" cy="13811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113"/>
  <sheetViews>
    <sheetView showGridLines="0" tabSelected="1" topLeftCell="B70" zoomScale="70" zoomScaleNormal="70" zoomScalePageLayoutView="70" workbookViewId="0">
      <selection activeCell="B103" sqref="B103:U106"/>
    </sheetView>
  </sheetViews>
  <sheetFormatPr baseColWidth="10" defaultRowHeight="15" x14ac:dyDescent="0.25"/>
  <cols>
    <col min="2" max="2" width="13" customWidth="1"/>
    <col min="3" max="3" width="26.28515625" customWidth="1"/>
    <col min="4" max="4" width="5.7109375" customWidth="1"/>
    <col min="5" max="5" width="25.7109375" customWidth="1"/>
    <col min="6" max="6" width="12.85546875" bestFit="1"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253"/>
      <c r="C1" s="254"/>
      <c r="D1" s="254"/>
      <c r="E1" s="254"/>
      <c r="F1" s="254"/>
      <c r="G1" s="254"/>
      <c r="H1" s="254"/>
      <c r="I1" s="254"/>
      <c r="J1" s="254"/>
      <c r="K1" s="254"/>
      <c r="L1" s="254"/>
      <c r="M1" s="254"/>
      <c r="N1" s="254"/>
      <c r="O1" s="254"/>
      <c r="P1" s="254"/>
      <c r="Q1" s="254"/>
      <c r="R1" s="254"/>
      <c r="S1" s="254"/>
      <c r="T1" s="254"/>
      <c r="U1" s="254"/>
      <c r="V1" s="254"/>
      <c r="W1" s="254"/>
      <c r="X1" s="254"/>
      <c r="Y1" s="254"/>
      <c r="Z1" s="255"/>
    </row>
    <row r="2" spans="2:40" ht="23.25" x14ac:dyDescent="0.35">
      <c r="B2" s="256" t="s">
        <v>49</v>
      </c>
      <c r="C2" s="257"/>
      <c r="D2" s="257"/>
      <c r="E2" s="257"/>
      <c r="F2" s="257"/>
      <c r="G2" s="257"/>
      <c r="H2" s="257"/>
      <c r="I2" s="257"/>
      <c r="J2" s="257"/>
      <c r="K2" s="257"/>
      <c r="L2" s="257"/>
      <c r="M2" s="257"/>
      <c r="N2" s="257"/>
      <c r="O2" s="257"/>
      <c r="P2" s="257"/>
      <c r="Q2" s="257"/>
      <c r="R2" s="257"/>
      <c r="S2" s="257"/>
      <c r="T2" s="257"/>
      <c r="U2" s="257"/>
      <c r="V2" s="257"/>
      <c r="W2" s="257"/>
      <c r="X2" s="257"/>
      <c r="Y2" s="257"/>
      <c r="Z2" s="258"/>
    </row>
    <row r="3" spans="2:40" ht="20.25" customHeight="1" x14ac:dyDescent="0.3">
      <c r="B3" s="259" t="s">
        <v>265</v>
      </c>
      <c r="C3" s="260"/>
      <c r="D3" s="260"/>
      <c r="E3" s="260"/>
      <c r="F3" s="260"/>
      <c r="G3" s="260"/>
      <c r="H3" s="260"/>
      <c r="I3" s="260"/>
      <c r="J3" s="260"/>
      <c r="K3" s="260"/>
      <c r="L3" s="260"/>
      <c r="M3" s="260"/>
      <c r="N3" s="260"/>
      <c r="O3" s="260"/>
      <c r="P3" s="260"/>
      <c r="Q3" s="260"/>
      <c r="R3" s="260"/>
      <c r="S3" s="260"/>
      <c r="T3" s="260"/>
      <c r="U3" s="260"/>
      <c r="V3" s="260"/>
      <c r="W3" s="260"/>
      <c r="X3" s="260"/>
      <c r="Y3" s="260"/>
      <c r="Z3" s="261"/>
      <c r="AB3" s="1"/>
    </row>
    <row r="4" spans="2:40" ht="20.25" customHeight="1" x14ac:dyDescent="0.25">
      <c r="B4" s="262" t="s">
        <v>266</v>
      </c>
      <c r="C4" s="263"/>
      <c r="D4" s="263"/>
      <c r="E4" s="263"/>
      <c r="F4" s="263"/>
      <c r="G4" s="263"/>
      <c r="H4" s="263"/>
      <c r="I4" s="263"/>
      <c r="J4" s="263"/>
      <c r="K4" s="263"/>
      <c r="L4" s="263"/>
      <c r="M4" s="263"/>
      <c r="N4" s="263"/>
      <c r="O4" s="263"/>
      <c r="P4" s="263"/>
      <c r="Q4" s="263"/>
      <c r="R4" s="263"/>
      <c r="S4" s="263"/>
      <c r="T4" s="263"/>
      <c r="U4" s="263"/>
      <c r="V4" s="263"/>
      <c r="W4" s="263"/>
      <c r="X4" s="263"/>
      <c r="Y4" s="263"/>
      <c r="Z4" s="264"/>
      <c r="AB4" s="1"/>
    </row>
    <row r="5" spans="2:40" ht="18" customHeight="1" x14ac:dyDescent="0.25">
      <c r="B5" s="262" t="s">
        <v>299</v>
      </c>
      <c r="C5" s="263"/>
      <c r="D5" s="263"/>
      <c r="E5" s="263"/>
      <c r="F5" s="263"/>
      <c r="G5" s="263"/>
      <c r="H5" s="263"/>
      <c r="I5" s="263"/>
      <c r="J5" s="263"/>
      <c r="K5" s="263"/>
      <c r="L5" s="263"/>
      <c r="M5" s="263"/>
      <c r="N5" s="263"/>
      <c r="O5" s="263"/>
      <c r="P5" s="263"/>
      <c r="Q5" s="263"/>
      <c r="R5" s="263"/>
      <c r="S5" s="263"/>
      <c r="T5" s="263"/>
      <c r="U5" s="263"/>
      <c r="V5" s="263"/>
      <c r="W5" s="263"/>
      <c r="X5" s="263"/>
      <c r="Y5" s="263"/>
      <c r="Z5" s="264"/>
      <c r="AB5" s="1"/>
    </row>
    <row r="6" spans="2:40" ht="15" customHeight="1" x14ac:dyDescent="0.25">
      <c r="B6" s="265"/>
      <c r="C6" s="266"/>
      <c r="D6" s="266"/>
      <c r="E6" s="266"/>
      <c r="F6" s="234"/>
      <c r="G6" s="234"/>
      <c r="H6" s="234"/>
      <c r="I6" s="234"/>
      <c r="J6" s="234"/>
      <c r="K6" s="234"/>
      <c r="L6" s="234"/>
      <c r="M6" s="234"/>
      <c r="N6" s="234"/>
      <c r="O6" s="234"/>
      <c r="P6" s="234"/>
      <c r="Q6" s="234"/>
      <c r="R6" s="234"/>
      <c r="S6" s="234"/>
      <c r="T6" s="234"/>
      <c r="U6" s="234"/>
      <c r="V6" s="234"/>
      <c r="W6" s="234"/>
      <c r="X6" s="234"/>
      <c r="Y6" s="234"/>
      <c r="Z6" s="235"/>
    </row>
    <row r="7" spans="2:40" ht="15" customHeight="1" x14ac:dyDescent="0.25">
      <c r="B7" s="233"/>
      <c r="C7" s="234"/>
      <c r="D7" s="234"/>
      <c r="E7" s="234"/>
      <c r="F7" s="234"/>
      <c r="G7" s="234"/>
      <c r="H7" s="234"/>
      <c r="I7" s="234"/>
      <c r="J7" s="234"/>
      <c r="K7" s="234"/>
      <c r="L7" s="234"/>
      <c r="M7" s="234"/>
      <c r="N7" s="234"/>
      <c r="O7" s="234"/>
      <c r="P7" s="234"/>
      <c r="Q7" s="234"/>
      <c r="R7" s="234"/>
      <c r="S7" s="234"/>
      <c r="T7" s="234"/>
      <c r="U7" s="234"/>
      <c r="V7" s="234"/>
      <c r="W7" s="234"/>
      <c r="X7" s="234"/>
      <c r="Y7" s="234"/>
      <c r="Z7" s="235"/>
    </row>
    <row r="8" spans="2:40" ht="6.75" customHeight="1" x14ac:dyDescent="0.25">
      <c r="B8" s="233"/>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2:40" x14ac:dyDescent="0.25">
      <c r="B9" s="236"/>
      <c r="C9" s="237"/>
      <c r="D9" s="237"/>
      <c r="E9" s="237"/>
      <c r="F9" s="237"/>
      <c r="G9" s="237"/>
      <c r="H9" s="237"/>
      <c r="I9" s="237"/>
      <c r="J9" s="237"/>
      <c r="K9" s="237"/>
      <c r="L9" s="237"/>
      <c r="M9" s="237"/>
      <c r="N9" s="237"/>
      <c r="O9" s="237"/>
      <c r="P9" s="237"/>
      <c r="Q9" s="237"/>
      <c r="R9" s="237"/>
      <c r="S9" s="237"/>
      <c r="T9" s="237"/>
      <c r="U9" s="237"/>
      <c r="V9" s="237"/>
      <c r="W9" s="237"/>
      <c r="X9" s="237"/>
      <c r="Y9" s="237"/>
      <c r="Z9" s="238"/>
    </row>
    <row r="10" spans="2:40" s="2" customFormat="1" ht="12" customHeight="1" x14ac:dyDescent="0.25">
      <c r="B10" s="239" t="s">
        <v>0</v>
      </c>
      <c r="C10" s="180"/>
      <c r="D10" s="180"/>
      <c r="E10" s="180"/>
      <c r="F10" s="241" t="s">
        <v>253</v>
      </c>
      <c r="G10" s="242"/>
      <c r="H10" s="242"/>
      <c r="I10" s="242"/>
      <c r="J10" s="242"/>
      <c r="K10" s="242"/>
      <c r="L10" s="242"/>
      <c r="M10" s="242"/>
      <c r="N10" s="242"/>
      <c r="O10" s="242"/>
      <c r="P10" s="242"/>
      <c r="Q10" s="242"/>
      <c r="R10" s="242"/>
      <c r="S10" s="242"/>
      <c r="T10" s="242"/>
      <c r="U10" s="242"/>
      <c r="V10" s="242"/>
      <c r="W10" s="242"/>
      <c r="X10" s="242"/>
      <c r="Y10" s="242"/>
      <c r="Z10" s="243"/>
    </row>
    <row r="11" spans="2:40" s="2" customFormat="1" ht="12" customHeight="1" x14ac:dyDescent="0.25">
      <c r="B11" s="240"/>
      <c r="C11" s="46"/>
      <c r="D11" s="46"/>
      <c r="E11" s="46"/>
      <c r="F11" s="244"/>
      <c r="G11" s="245"/>
      <c r="H11" s="245"/>
      <c r="I11" s="245"/>
      <c r="J11" s="245"/>
      <c r="K11" s="245"/>
      <c r="L11" s="245"/>
      <c r="M11" s="245"/>
      <c r="N11" s="245"/>
      <c r="O11" s="245"/>
      <c r="P11" s="245"/>
      <c r="Q11" s="245"/>
      <c r="R11" s="245"/>
      <c r="S11" s="245"/>
      <c r="T11" s="245"/>
      <c r="U11" s="245"/>
      <c r="V11" s="245"/>
      <c r="W11" s="245"/>
      <c r="X11" s="245"/>
      <c r="Y11" s="245"/>
      <c r="Z11" s="246"/>
      <c r="AA11" s="3"/>
      <c r="AB11" s="3"/>
      <c r="AC11" s="3"/>
      <c r="AD11" s="3"/>
      <c r="AE11" s="3"/>
      <c r="AF11" s="3"/>
      <c r="AG11" s="3"/>
      <c r="AH11" s="3"/>
      <c r="AI11" s="3"/>
      <c r="AJ11" s="3"/>
      <c r="AK11" s="3"/>
      <c r="AL11" s="3"/>
      <c r="AM11" s="3"/>
      <c r="AN11" s="3"/>
    </row>
    <row r="12" spans="2:40" s="2" customFormat="1" ht="12" customHeight="1" x14ac:dyDescent="0.25">
      <c r="B12" s="240"/>
      <c r="C12" s="47"/>
      <c r="D12" s="47"/>
      <c r="E12" s="47"/>
      <c r="F12" s="247"/>
      <c r="G12" s="248"/>
      <c r="H12" s="248"/>
      <c r="I12" s="248"/>
      <c r="J12" s="248"/>
      <c r="K12" s="248"/>
      <c r="L12" s="248"/>
      <c r="M12" s="248"/>
      <c r="N12" s="248"/>
      <c r="O12" s="248"/>
      <c r="P12" s="248"/>
      <c r="Q12" s="248"/>
      <c r="R12" s="248"/>
      <c r="S12" s="248"/>
      <c r="T12" s="248"/>
      <c r="U12" s="248"/>
      <c r="V12" s="248"/>
      <c r="W12" s="248"/>
      <c r="X12" s="248"/>
      <c r="Y12" s="248"/>
      <c r="Z12" s="249"/>
      <c r="AA12" s="3"/>
      <c r="AB12" s="3"/>
      <c r="AC12" s="3"/>
      <c r="AD12" s="3"/>
      <c r="AE12" s="3"/>
      <c r="AF12" s="3"/>
      <c r="AG12" s="3"/>
      <c r="AH12" s="3"/>
      <c r="AI12" s="3"/>
      <c r="AJ12" s="3"/>
      <c r="AK12" s="3"/>
      <c r="AL12" s="3"/>
      <c r="AM12" s="3"/>
      <c r="AN12" s="3"/>
    </row>
    <row r="13" spans="2:40" s="2" customFormat="1" ht="12" customHeight="1" x14ac:dyDescent="0.25">
      <c r="B13" s="250" t="s">
        <v>1</v>
      </c>
      <c r="C13" s="185"/>
      <c r="D13" s="185"/>
      <c r="E13" s="185"/>
      <c r="F13" s="241" t="s">
        <v>190</v>
      </c>
      <c r="G13" s="242"/>
      <c r="H13" s="242"/>
      <c r="I13" s="242"/>
      <c r="J13" s="242"/>
      <c r="K13" s="242"/>
      <c r="L13" s="242"/>
      <c r="M13" s="242"/>
      <c r="N13" s="242"/>
      <c r="O13" s="242"/>
      <c r="P13" s="242"/>
      <c r="Q13" s="242"/>
      <c r="R13" s="242"/>
      <c r="S13" s="242"/>
      <c r="T13" s="242"/>
      <c r="U13" s="242"/>
      <c r="V13" s="242"/>
      <c r="W13" s="242"/>
      <c r="X13" s="242"/>
      <c r="Y13" s="242"/>
      <c r="Z13" s="243"/>
      <c r="AA13" s="4"/>
      <c r="AB13" s="5"/>
      <c r="AC13" s="5"/>
      <c r="AD13" s="5"/>
      <c r="AE13" s="5"/>
      <c r="AF13" s="5"/>
      <c r="AG13" s="5"/>
      <c r="AH13" s="5"/>
      <c r="AI13" s="5"/>
      <c r="AJ13" s="5"/>
      <c r="AK13" s="5"/>
      <c r="AL13" s="5"/>
      <c r="AM13" s="5"/>
      <c r="AN13" s="3"/>
    </row>
    <row r="14" spans="2:40" s="2" customFormat="1" ht="12" customHeight="1" x14ac:dyDescent="0.25">
      <c r="B14" s="251"/>
      <c r="C14" s="186"/>
      <c r="D14" s="186"/>
      <c r="E14" s="186"/>
      <c r="F14" s="244"/>
      <c r="G14" s="245"/>
      <c r="H14" s="245"/>
      <c r="I14" s="245"/>
      <c r="J14" s="245"/>
      <c r="K14" s="245"/>
      <c r="L14" s="245"/>
      <c r="M14" s="245"/>
      <c r="N14" s="245"/>
      <c r="O14" s="245"/>
      <c r="P14" s="245"/>
      <c r="Q14" s="245"/>
      <c r="R14" s="245"/>
      <c r="S14" s="245"/>
      <c r="T14" s="245"/>
      <c r="U14" s="245"/>
      <c r="V14" s="245"/>
      <c r="W14" s="245"/>
      <c r="X14" s="245"/>
      <c r="Y14" s="245"/>
      <c r="Z14" s="246"/>
      <c r="AA14" s="5"/>
      <c r="AB14" s="5"/>
      <c r="AC14" s="5"/>
      <c r="AD14" s="5"/>
      <c r="AE14" s="5"/>
      <c r="AF14" s="5"/>
      <c r="AG14" s="5"/>
      <c r="AH14" s="5"/>
      <c r="AI14" s="5"/>
      <c r="AJ14" s="5"/>
      <c r="AK14" s="5"/>
      <c r="AL14" s="5"/>
      <c r="AM14" s="5"/>
      <c r="AN14" s="3"/>
    </row>
    <row r="15" spans="2:40" s="2" customFormat="1" ht="12" customHeight="1" x14ac:dyDescent="0.25">
      <c r="B15" s="251"/>
      <c r="C15" s="186"/>
      <c r="D15" s="186"/>
      <c r="E15" s="186"/>
      <c r="F15" s="244"/>
      <c r="G15" s="245"/>
      <c r="H15" s="245"/>
      <c r="I15" s="245"/>
      <c r="J15" s="245"/>
      <c r="K15" s="245"/>
      <c r="L15" s="245"/>
      <c r="M15" s="245"/>
      <c r="N15" s="245"/>
      <c r="O15" s="245"/>
      <c r="P15" s="245"/>
      <c r="Q15" s="245"/>
      <c r="R15" s="245"/>
      <c r="S15" s="245"/>
      <c r="T15" s="245"/>
      <c r="U15" s="245"/>
      <c r="V15" s="245"/>
      <c r="W15" s="245"/>
      <c r="X15" s="245"/>
      <c r="Y15" s="245"/>
      <c r="Z15" s="246"/>
      <c r="AA15" s="5"/>
      <c r="AB15" s="5"/>
      <c r="AC15" s="5"/>
      <c r="AD15" s="5"/>
      <c r="AE15" s="5"/>
      <c r="AF15" s="5"/>
      <c r="AG15" s="5"/>
      <c r="AH15" s="5"/>
      <c r="AI15" s="5"/>
      <c r="AJ15" s="5"/>
      <c r="AK15" s="5"/>
      <c r="AL15" s="5"/>
      <c r="AM15" s="5"/>
      <c r="AN15" s="3"/>
    </row>
    <row r="16" spans="2:40" s="2" customFormat="1" ht="12" customHeight="1" x14ac:dyDescent="0.25">
      <c r="B16" s="252"/>
      <c r="C16" s="187"/>
      <c r="D16" s="187"/>
      <c r="E16" s="187"/>
      <c r="F16" s="247"/>
      <c r="G16" s="248"/>
      <c r="H16" s="248"/>
      <c r="I16" s="248"/>
      <c r="J16" s="248"/>
      <c r="K16" s="248"/>
      <c r="L16" s="248"/>
      <c r="M16" s="248"/>
      <c r="N16" s="248"/>
      <c r="O16" s="248"/>
      <c r="P16" s="248"/>
      <c r="Q16" s="248"/>
      <c r="R16" s="248"/>
      <c r="S16" s="248"/>
      <c r="T16" s="248"/>
      <c r="U16" s="248"/>
      <c r="V16" s="248"/>
      <c r="W16" s="248"/>
      <c r="X16" s="248"/>
      <c r="Y16" s="248"/>
      <c r="Z16" s="249"/>
      <c r="AA16" s="5"/>
      <c r="AB16" s="5"/>
      <c r="AC16" s="5"/>
      <c r="AD16" s="5"/>
      <c r="AE16" s="5"/>
      <c r="AF16" s="5"/>
      <c r="AG16" s="5"/>
      <c r="AH16" s="5"/>
      <c r="AI16" s="5"/>
      <c r="AJ16" s="5"/>
      <c r="AK16" s="5"/>
      <c r="AL16" s="5"/>
      <c r="AM16" s="5"/>
      <c r="AN16" s="3"/>
    </row>
    <row r="17" spans="2:40" s="2" customFormat="1" x14ac:dyDescent="0.25">
      <c r="B17" s="283" t="s">
        <v>2</v>
      </c>
      <c r="C17" s="194"/>
      <c r="D17" s="194"/>
      <c r="E17" s="194"/>
      <c r="F17" s="241" t="s">
        <v>207</v>
      </c>
      <c r="G17" s="242"/>
      <c r="H17" s="242"/>
      <c r="I17" s="242"/>
      <c r="J17" s="242"/>
      <c r="K17" s="242"/>
      <c r="L17" s="242"/>
      <c r="M17" s="242"/>
      <c r="N17" s="242"/>
      <c r="O17" s="242"/>
      <c r="P17" s="242"/>
      <c r="Q17" s="242"/>
      <c r="R17" s="242"/>
      <c r="S17" s="242"/>
      <c r="T17" s="242"/>
      <c r="U17" s="242"/>
      <c r="V17" s="242"/>
      <c r="W17" s="242"/>
      <c r="X17" s="242"/>
      <c r="Y17" s="242"/>
      <c r="Z17" s="243"/>
      <c r="AA17" s="3"/>
      <c r="AB17" s="3"/>
      <c r="AC17" s="3"/>
      <c r="AD17" s="3"/>
      <c r="AE17" s="3"/>
      <c r="AF17" s="3"/>
      <c r="AG17" s="3"/>
      <c r="AH17" s="3"/>
      <c r="AI17" s="3"/>
      <c r="AJ17" s="3"/>
      <c r="AK17" s="3"/>
      <c r="AL17" s="3"/>
      <c r="AM17" s="3"/>
      <c r="AN17" s="3"/>
    </row>
    <row r="18" spans="2:40" s="2" customFormat="1" ht="52.5" customHeight="1" x14ac:dyDescent="0.25">
      <c r="B18" s="284"/>
      <c r="C18" s="52"/>
      <c r="D18" s="52"/>
      <c r="E18" s="52"/>
      <c r="F18" s="247"/>
      <c r="G18" s="248"/>
      <c r="H18" s="248"/>
      <c r="I18" s="248"/>
      <c r="J18" s="248"/>
      <c r="K18" s="248"/>
      <c r="L18" s="248"/>
      <c r="M18" s="248"/>
      <c r="N18" s="248"/>
      <c r="O18" s="248"/>
      <c r="P18" s="248"/>
      <c r="Q18" s="248"/>
      <c r="R18" s="248"/>
      <c r="S18" s="248"/>
      <c r="T18" s="248"/>
      <c r="U18" s="248"/>
      <c r="V18" s="248"/>
      <c r="W18" s="248"/>
      <c r="X18" s="248"/>
      <c r="Y18" s="248"/>
      <c r="Z18" s="249"/>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85" t="s">
        <v>207</v>
      </c>
      <c r="G19" s="271"/>
      <c r="H19" s="271"/>
      <c r="I19" s="271"/>
      <c r="J19" s="271"/>
      <c r="K19" s="271"/>
      <c r="L19" s="271"/>
      <c r="M19" s="271"/>
      <c r="N19" s="271"/>
      <c r="O19" s="271"/>
      <c r="P19" s="271"/>
      <c r="Q19" s="271"/>
      <c r="R19" s="271"/>
      <c r="S19" s="271"/>
      <c r="T19" s="271"/>
      <c r="U19" s="271"/>
      <c r="V19" s="271"/>
      <c r="W19" s="271"/>
      <c r="X19" s="271"/>
      <c r="Y19" s="271"/>
      <c r="Z19" s="272"/>
      <c r="AA19" s="3"/>
      <c r="AB19" s="3"/>
      <c r="AC19" s="3"/>
      <c r="AD19" s="3"/>
      <c r="AE19" s="3"/>
      <c r="AF19" s="3"/>
      <c r="AG19" s="3"/>
      <c r="AH19" s="3"/>
      <c r="AI19" s="3"/>
      <c r="AJ19" s="3"/>
      <c r="AK19" s="3"/>
      <c r="AL19" s="3"/>
      <c r="AM19" s="3"/>
      <c r="AN19" s="3"/>
    </row>
    <row r="20" spans="2:40" s="2" customFormat="1" x14ac:dyDescent="0.25">
      <c r="B20" s="239" t="s">
        <v>4</v>
      </c>
      <c r="C20" s="180"/>
      <c r="D20" s="180"/>
      <c r="E20" s="180"/>
      <c r="F20" s="286">
        <v>0</v>
      </c>
      <c r="G20" s="287"/>
      <c r="H20" s="287"/>
      <c r="I20" s="288"/>
      <c r="J20" s="292" t="s">
        <v>5</v>
      </c>
      <c r="K20" s="293"/>
      <c r="L20" s="293"/>
      <c r="M20" s="293"/>
      <c r="N20" s="293"/>
      <c r="O20" s="293"/>
      <c r="P20" s="294"/>
      <c r="Q20" s="298">
        <v>5000000</v>
      </c>
      <c r="R20" s="299"/>
      <c r="S20" s="299"/>
      <c r="T20" s="299"/>
      <c r="U20" s="299"/>
      <c r="V20" s="299"/>
      <c r="W20" s="299"/>
      <c r="X20" s="299"/>
      <c r="Y20" s="299"/>
      <c r="Z20" s="300"/>
    </row>
    <row r="21" spans="2:40" s="2" customFormat="1" x14ac:dyDescent="0.25">
      <c r="B21" s="239"/>
      <c r="C21" s="181"/>
      <c r="D21" s="181"/>
      <c r="E21" s="181"/>
      <c r="F21" s="289"/>
      <c r="G21" s="290"/>
      <c r="H21" s="290"/>
      <c r="I21" s="291"/>
      <c r="J21" s="295"/>
      <c r="K21" s="296"/>
      <c r="L21" s="296"/>
      <c r="M21" s="296"/>
      <c r="N21" s="296"/>
      <c r="O21" s="296"/>
      <c r="P21" s="297"/>
      <c r="Q21" s="301"/>
      <c r="R21" s="302"/>
      <c r="S21" s="302"/>
      <c r="T21" s="302"/>
      <c r="U21" s="302"/>
      <c r="V21" s="302"/>
      <c r="W21" s="302"/>
      <c r="X21" s="302"/>
      <c r="Y21" s="302"/>
      <c r="Z21" s="303"/>
    </row>
    <row r="22" spans="2:40" s="2" customFormat="1" x14ac:dyDescent="0.25">
      <c r="B22" s="267"/>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9"/>
    </row>
    <row r="23" spans="2:40" s="2" customFormat="1" x14ac:dyDescent="0.25">
      <c r="B23" s="270" t="s">
        <v>6</v>
      </c>
      <c r="C23" s="271"/>
      <c r="D23" s="271"/>
      <c r="E23" s="271"/>
      <c r="F23" s="272"/>
      <c r="G23" s="273" t="s">
        <v>60</v>
      </c>
      <c r="H23" s="274"/>
      <c r="I23" s="274"/>
      <c r="J23" s="274"/>
      <c r="K23" s="274"/>
      <c r="L23" s="274"/>
      <c r="M23" s="274"/>
      <c r="N23" s="274"/>
      <c r="O23" s="274"/>
      <c r="P23" s="274"/>
      <c r="Q23" s="274"/>
      <c r="R23" s="274"/>
      <c r="S23" s="274"/>
      <c r="T23" s="274"/>
      <c r="U23" s="274"/>
      <c r="V23" s="274"/>
      <c r="W23" s="274"/>
      <c r="X23" s="274"/>
      <c r="Y23" s="274"/>
      <c r="Z23" s="275"/>
    </row>
    <row r="24" spans="2:40" s="2" customFormat="1" x14ac:dyDescent="0.25">
      <c r="B24" s="276" t="s">
        <v>7</v>
      </c>
      <c r="C24" s="274"/>
      <c r="D24" s="274"/>
      <c r="E24" s="274"/>
      <c r="F24" s="275"/>
      <c r="G24" s="277" t="s">
        <v>59</v>
      </c>
      <c r="H24" s="278"/>
      <c r="I24" s="278"/>
      <c r="J24" s="278"/>
      <c r="K24" s="278"/>
      <c r="L24" s="278"/>
      <c r="M24" s="278"/>
      <c r="N24" s="278"/>
      <c r="O24" s="278"/>
      <c r="P24" s="278"/>
      <c r="Q24" s="278"/>
      <c r="R24" s="278"/>
      <c r="S24" s="278"/>
      <c r="T24" s="278"/>
      <c r="U24" s="278"/>
      <c r="V24" s="278"/>
      <c r="W24" s="278"/>
      <c r="X24" s="278"/>
      <c r="Y24" s="278"/>
      <c r="Z24" s="279"/>
    </row>
    <row r="25" spans="2:40" s="7" customFormat="1" x14ac:dyDescent="0.25">
      <c r="B25" s="280" t="s">
        <v>8</v>
      </c>
      <c r="C25" s="281"/>
      <c r="D25" s="281"/>
      <c r="E25" s="281"/>
      <c r="F25" s="282"/>
      <c r="G25" s="280" t="s">
        <v>9</v>
      </c>
      <c r="H25" s="281"/>
      <c r="I25" s="281"/>
      <c r="J25" s="281"/>
      <c r="K25" s="281"/>
      <c r="L25" s="281"/>
      <c r="M25" s="281"/>
      <c r="N25" s="281"/>
      <c r="O25" s="281"/>
      <c r="P25" s="281"/>
      <c r="Q25" s="281"/>
      <c r="R25" s="281"/>
      <c r="S25" s="281"/>
      <c r="T25" s="281"/>
      <c r="U25" s="281"/>
      <c r="V25" s="281"/>
      <c r="W25" s="281"/>
      <c r="X25" s="281"/>
      <c r="Y25" s="281"/>
      <c r="Z25" s="282"/>
    </row>
    <row r="26" spans="2:40" s="2" customFormat="1" x14ac:dyDescent="0.25">
      <c r="B26" s="280"/>
      <c r="C26" s="281"/>
      <c r="D26" s="281"/>
      <c r="E26" s="281"/>
      <c r="F26" s="282"/>
      <c r="G26" s="8" t="s">
        <v>10</v>
      </c>
      <c r="H26" s="63">
        <v>2</v>
      </c>
      <c r="I26" s="8" t="s">
        <v>11</v>
      </c>
      <c r="J26" s="325" t="s">
        <v>58</v>
      </c>
      <c r="K26" s="326"/>
      <c r="L26" s="327" t="s">
        <v>12</v>
      </c>
      <c r="M26" s="328"/>
      <c r="N26" s="329"/>
      <c r="O26" s="193"/>
      <c r="P26" s="325" t="s">
        <v>58</v>
      </c>
      <c r="Q26" s="330"/>
      <c r="R26" s="330"/>
      <c r="S26" s="326"/>
      <c r="T26" s="9"/>
      <c r="U26" s="10"/>
      <c r="V26" s="10"/>
      <c r="W26" s="10"/>
      <c r="X26" s="10"/>
      <c r="Y26" s="10"/>
      <c r="Z26" s="11"/>
    </row>
    <row r="27" spans="2:40" s="2" customFormat="1" x14ac:dyDescent="0.25">
      <c r="B27" s="331"/>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3"/>
    </row>
    <row r="28" spans="2:40" s="2" customFormat="1" x14ac:dyDescent="0.25">
      <c r="B28" s="270" t="s">
        <v>13</v>
      </c>
      <c r="C28" s="271"/>
      <c r="D28" s="271"/>
      <c r="E28" s="271"/>
      <c r="F28" s="272"/>
      <c r="G28" s="273" t="s">
        <v>64</v>
      </c>
      <c r="H28" s="274"/>
      <c r="I28" s="274"/>
      <c r="J28" s="274"/>
      <c r="K28" s="274"/>
      <c r="L28" s="274"/>
      <c r="M28" s="274"/>
      <c r="N28" s="274"/>
      <c r="O28" s="274"/>
      <c r="P28" s="274"/>
      <c r="Q28" s="274"/>
      <c r="R28" s="274"/>
      <c r="S28" s="274"/>
      <c r="T28" s="274"/>
      <c r="U28" s="274"/>
      <c r="V28" s="274"/>
      <c r="W28" s="274"/>
      <c r="X28" s="274"/>
      <c r="Y28" s="274"/>
      <c r="Z28" s="275"/>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285" t="s">
        <v>14</v>
      </c>
      <c r="C30" s="304"/>
      <c r="D30" s="304"/>
      <c r="E30" s="304"/>
      <c r="F30" s="272"/>
      <c r="G30" s="15" t="s">
        <v>15</v>
      </c>
      <c r="H30" s="15" t="s">
        <v>65</v>
      </c>
      <c r="I30" s="273" t="s">
        <v>16</v>
      </c>
      <c r="J30" s="274"/>
      <c r="K30" s="275"/>
      <c r="L30" s="305" t="s">
        <v>17</v>
      </c>
      <c r="M30" s="306"/>
      <c r="N30" s="306"/>
      <c r="O30" s="306"/>
      <c r="P30" s="306"/>
      <c r="Q30" s="306"/>
      <c r="R30" s="306"/>
      <c r="S30" s="306"/>
      <c r="T30" s="306"/>
      <c r="U30" s="306"/>
      <c r="V30" s="306"/>
      <c r="W30" s="306"/>
      <c r="X30" s="306"/>
      <c r="Y30" s="306"/>
      <c r="Z30" s="307"/>
    </row>
    <row r="31" spans="2:40" s="2" customFormat="1" x14ac:dyDescent="0.25">
      <c r="B31" s="308"/>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10"/>
    </row>
    <row r="32" spans="2:40" s="2" customFormat="1" x14ac:dyDescent="0.25">
      <c r="B32" s="311" t="s">
        <v>18</v>
      </c>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3"/>
    </row>
    <row r="33" spans="2:27" x14ac:dyDescent="0.25">
      <c r="B33" s="314" t="s">
        <v>19</v>
      </c>
      <c r="C33" s="316" t="s">
        <v>104</v>
      </c>
      <c r="D33" s="317"/>
      <c r="E33" s="317"/>
      <c r="F33" s="317"/>
      <c r="G33" s="317"/>
      <c r="H33" s="317"/>
      <c r="I33" s="317"/>
      <c r="J33" s="317"/>
      <c r="K33" s="317"/>
      <c r="L33" s="317"/>
      <c r="M33" s="317"/>
      <c r="N33" s="317"/>
      <c r="O33" s="317"/>
      <c r="P33" s="317"/>
      <c r="Q33" s="317"/>
      <c r="R33" s="317"/>
      <c r="S33" s="317"/>
      <c r="T33" s="317"/>
      <c r="U33" s="317"/>
      <c r="V33" s="317"/>
      <c r="W33" s="317"/>
      <c r="X33" s="317"/>
      <c r="Y33" s="317"/>
      <c r="Z33" s="318"/>
    </row>
    <row r="34" spans="2:27" x14ac:dyDescent="0.25">
      <c r="B34" s="315"/>
      <c r="C34" s="319"/>
      <c r="D34" s="320"/>
      <c r="E34" s="320"/>
      <c r="F34" s="320"/>
      <c r="G34" s="320"/>
      <c r="H34" s="320"/>
      <c r="I34" s="320"/>
      <c r="J34" s="320"/>
      <c r="K34" s="320"/>
      <c r="L34" s="320"/>
      <c r="M34" s="320"/>
      <c r="N34" s="320"/>
      <c r="O34" s="320"/>
      <c r="P34" s="320"/>
      <c r="Q34" s="320"/>
      <c r="R34" s="320"/>
      <c r="S34" s="320"/>
      <c r="T34" s="320"/>
      <c r="U34" s="320"/>
      <c r="V34" s="320"/>
      <c r="W34" s="320"/>
      <c r="X34" s="320"/>
      <c r="Y34" s="320"/>
      <c r="Z34" s="321"/>
    </row>
    <row r="35" spans="2:27" ht="15" customHeight="1" x14ac:dyDescent="0.25">
      <c r="B35" s="315"/>
      <c r="C35" s="322"/>
      <c r="D35" s="323"/>
      <c r="E35" s="323"/>
      <c r="F35" s="323"/>
      <c r="G35" s="323"/>
      <c r="H35" s="323"/>
      <c r="I35" s="323"/>
      <c r="J35" s="323"/>
      <c r="K35" s="323"/>
      <c r="L35" s="323"/>
      <c r="M35" s="323"/>
      <c r="N35" s="323"/>
      <c r="O35" s="323"/>
      <c r="P35" s="323"/>
      <c r="Q35" s="323"/>
      <c r="R35" s="323"/>
      <c r="S35" s="323"/>
      <c r="T35" s="323"/>
      <c r="U35" s="323"/>
      <c r="V35" s="323"/>
      <c r="W35" s="323"/>
      <c r="X35" s="323"/>
      <c r="Y35" s="323"/>
      <c r="Z35" s="324"/>
    </row>
    <row r="36" spans="2:27" x14ac:dyDescent="0.25">
      <c r="B36" s="349"/>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1"/>
    </row>
    <row r="37" spans="2:27" x14ac:dyDescent="0.25">
      <c r="B37" s="352" t="s">
        <v>20</v>
      </c>
      <c r="C37" s="343" t="s">
        <v>66</v>
      </c>
      <c r="D37" s="344"/>
      <c r="E37" s="344"/>
      <c r="F37" s="344"/>
      <c r="G37" s="344"/>
      <c r="H37" s="344"/>
      <c r="I37" s="344"/>
      <c r="J37" s="344"/>
      <c r="K37" s="344"/>
      <c r="L37" s="344"/>
      <c r="M37" s="344"/>
      <c r="N37" s="344"/>
      <c r="O37" s="344"/>
      <c r="P37" s="344"/>
      <c r="Q37" s="344"/>
      <c r="R37" s="344"/>
      <c r="S37" s="344"/>
      <c r="T37" s="344"/>
      <c r="U37" s="344"/>
      <c r="V37" s="344"/>
      <c r="W37" s="344"/>
      <c r="X37" s="344"/>
      <c r="Y37" s="344"/>
      <c r="Z37" s="345"/>
    </row>
    <row r="38" spans="2:27" x14ac:dyDescent="0.25">
      <c r="B38" s="353"/>
      <c r="C38" s="355"/>
      <c r="D38" s="356"/>
      <c r="E38" s="356"/>
      <c r="F38" s="356"/>
      <c r="G38" s="356"/>
      <c r="H38" s="356"/>
      <c r="I38" s="356"/>
      <c r="J38" s="356"/>
      <c r="K38" s="356"/>
      <c r="L38" s="356"/>
      <c r="M38" s="356"/>
      <c r="N38" s="356"/>
      <c r="O38" s="356"/>
      <c r="P38" s="356"/>
      <c r="Q38" s="356"/>
      <c r="R38" s="356"/>
      <c r="S38" s="356"/>
      <c r="T38" s="356"/>
      <c r="U38" s="356"/>
      <c r="V38" s="356"/>
      <c r="W38" s="356"/>
      <c r="X38" s="356"/>
      <c r="Y38" s="356"/>
      <c r="Z38" s="357"/>
    </row>
    <row r="39" spans="2:27" ht="15" customHeight="1" x14ac:dyDescent="0.25">
      <c r="B39" s="354"/>
      <c r="C39" s="346"/>
      <c r="D39" s="347"/>
      <c r="E39" s="347"/>
      <c r="F39" s="347"/>
      <c r="G39" s="347"/>
      <c r="H39" s="347"/>
      <c r="I39" s="347"/>
      <c r="J39" s="347"/>
      <c r="K39" s="347"/>
      <c r="L39" s="347"/>
      <c r="M39" s="347"/>
      <c r="N39" s="347"/>
      <c r="O39" s="347"/>
      <c r="P39" s="347"/>
      <c r="Q39" s="347"/>
      <c r="R39" s="347"/>
      <c r="S39" s="347"/>
      <c r="T39" s="347"/>
      <c r="U39" s="347"/>
      <c r="V39" s="347"/>
      <c r="W39" s="347"/>
      <c r="X39" s="347"/>
      <c r="Y39" s="347"/>
      <c r="Z39" s="348"/>
    </row>
    <row r="40" spans="2:27" x14ac:dyDescent="0.25">
      <c r="B40" s="358"/>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60"/>
    </row>
    <row r="41" spans="2:27" ht="15" customHeight="1" x14ac:dyDescent="0.25">
      <c r="B41" s="361" t="s">
        <v>21</v>
      </c>
      <c r="C41" s="362"/>
      <c r="D41" s="363"/>
      <c r="E41" s="363"/>
      <c r="F41" s="363"/>
      <c r="G41" s="363"/>
      <c r="H41" s="363"/>
      <c r="I41" s="362"/>
      <c r="J41" s="362"/>
      <c r="K41" s="364"/>
      <c r="L41" s="343" t="s">
        <v>78</v>
      </c>
      <c r="M41" s="345"/>
      <c r="N41" s="343" t="s">
        <v>22</v>
      </c>
      <c r="O41" s="344"/>
      <c r="P41" s="345"/>
      <c r="Q41" s="343" t="s">
        <v>23</v>
      </c>
      <c r="R41" s="344"/>
      <c r="S41" s="345"/>
      <c r="T41" s="343" t="s">
        <v>24</v>
      </c>
      <c r="U41" s="344"/>
      <c r="V41" s="345"/>
      <c r="W41" s="343" t="s">
        <v>25</v>
      </c>
      <c r="X41" s="344"/>
      <c r="Y41" s="345"/>
      <c r="Z41" s="334" t="s">
        <v>26</v>
      </c>
    </row>
    <row r="42" spans="2:27" ht="38.25" customHeight="1" x14ac:dyDescent="0.25">
      <c r="B42" s="316" t="s">
        <v>27</v>
      </c>
      <c r="C42" s="318"/>
      <c r="D42" s="316" t="s">
        <v>56</v>
      </c>
      <c r="E42" s="318"/>
      <c r="F42" s="337" t="s">
        <v>28</v>
      </c>
      <c r="G42" s="338"/>
      <c r="H42" s="341" t="s">
        <v>73</v>
      </c>
      <c r="I42" s="343" t="s">
        <v>83</v>
      </c>
      <c r="J42" s="344"/>
      <c r="K42" s="345"/>
      <c r="L42" s="355"/>
      <c r="M42" s="357"/>
      <c r="N42" s="346"/>
      <c r="O42" s="347"/>
      <c r="P42" s="348"/>
      <c r="Q42" s="346"/>
      <c r="R42" s="347"/>
      <c r="S42" s="348"/>
      <c r="T42" s="346"/>
      <c r="U42" s="347"/>
      <c r="V42" s="348"/>
      <c r="W42" s="346"/>
      <c r="X42" s="347"/>
      <c r="Y42" s="348"/>
      <c r="Z42" s="335"/>
    </row>
    <row r="43" spans="2:27" ht="15.75" customHeight="1" x14ac:dyDescent="0.25">
      <c r="B43" s="322"/>
      <c r="C43" s="324"/>
      <c r="D43" s="322"/>
      <c r="E43" s="324"/>
      <c r="F43" s="339"/>
      <c r="G43" s="340"/>
      <c r="H43" s="342"/>
      <c r="I43" s="346"/>
      <c r="J43" s="347"/>
      <c r="K43" s="348"/>
      <c r="L43" s="346"/>
      <c r="M43" s="348"/>
      <c r="N43" s="200" t="s">
        <v>81</v>
      </c>
      <c r="O43" s="85" t="s">
        <v>80</v>
      </c>
      <c r="P43" s="195" t="s">
        <v>82</v>
      </c>
      <c r="Q43" s="200" t="s">
        <v>81</v>
      </c>
      <c r="R43" s="85" t="s">
        <v>80</v>
      </c>
      <c r="S43" s="195" t="s">
        <v>82</v>
      </c>
      <c r="T43" s="200" t="s">
        <v>81</v>
      </c>
      <c r="U43" s="85" t="s">
        <v>80</v>
      </c>
      <c r="V43" s="195" t="s">
        <v>82</v>
      </c>
      <c r="W43" s="200" t="s">
        <v>81</v>
      </c>
      <c r="X43" s="85" t="s">
        <v>80</v>
      </c>
      <c r="Y43" s="195" t="s">
        <v>82</v>
      </c>
      <c r="Z43" s="336"/>
    </row>
    <row r="44" spans="2:27" ht="15" customHeight="1" x14ac:dyDescent="0.25">
      <c r="B44" s="381" t="s">
        <v>62</v>
      </c>
      <c r="C44" s="382"/>
      <c r="D44" s="66" t="s">
        <v>61</v>
      </c>
      <c r="E44" s="68" t="s">
        <v>68</v>
      </c>
      <c r="F44" s="241" t="s">
        <v>72</v>
      </c>
      <c r="G44" s="385"/>
      <c r="H44" s="390" t="s">
        <v>74</v>
      </c>
      <c r="I44" s="77" t="s">
        <v>29</v>
      </c>
      <c r="J44" s="369">
        <f>100+P44</f>
        <v>150</v>
      </c>
      <c r="K44" s="370"/>
      <c r="L44" s="377">
        <f>+((J44-J45)/J45)*100%</f>
        <v>0.2</v>
      </c>
      <c r="M44" s="378"/>
      <c r="N44" s="371">
        <f>+((P44-P45)/+P45)*100%</f>
        <v>0</v>
      </c>
      <c r="O44" s="86" t="s">
        <v>61</v>
      </c>
      <c r="P44" s="211">
        <v>50</v>
      </c>
      <c r="Q44" s="371">
        <f>+((S44-S45)/+S45)*100%</f>
        <v>0.33333333333333331</v>
      </c>
      <c r="R44" s="86" t="s">
        <v>61</v>
      </c>
      <c r="S44" s="211">
        <v>100</v>
      </c>
      <c r="T44" s="371">
        <v>0</v>
      </c>
      <c r="U44" s="86" t="s">
        <v>61</v>
      </c>
      <c r="V44" s="211"/>
      <c r="W44" s="371">
        <v>0</v>
      </c>
      <c r="X44" s="86" t="s">
        <v>61</v>
      </c>
      <c r="Y44" s="211"/>
      <c r="Z44" s="365">
        <f>+J44/J45</f>
        <v>1.2</v>
      </c>
    </row>
    <row r="45" spans="2:27" ht="17.25" customHeight="1" x14ac:dyDescent="0.25">
      <c r="B45" s="383"/>
      <c r="C45" s="384"/>
      <c r="D45" s="56"/>
      <c r="E45" s="373" t="s">
        <v>67</v>
      </c>
      <c r="F45" s="386"/>
      <c r="G45" s="387"/>
      <c r="H45" s="391"/>
      <c r="I45" s="77" t="s">
        <v>79</v>
      </c>
      <c r="J45" s="369">
        <f>75+P45</f>
        <v>125</v>
      </c>
      <c r="K45" s="370"/>
      <c r="L45" s="379"/>
      <c r="M45" s="380"/>
      <c r="N45" s="372"/>
      <c r="O45" s="86" t="s">
        <v>63</v>
      </c>
      <c r="P45" s="65">
        <v>50</v>
      </c>
      <c r="Q45" s="372"/>
      <c r="R45" s="86" t="s">
        <v>63</v>
      </c>
      <c r="S45" s="65">
        <v>75</v>
      </c>
      <c r="T45" s="372"/>
      <c r="U45" s="86" t="s">
        <v>63</v>
      </c>
      <c r="V45" s="65"/>
      <c r="W45" s="372"/>
      <c r="X45" s="86" t="s">
        <v>63</v>
      </c>
      <c r="Y45" s="65"/>
      <c r="Z45" s="366"/>
    </row>
    <row r="46" spans="2:27" ht="15" customHeight="1" x14ac:dyDescent="0.25">
      <c r="B46" s="196"/>
      <c r="C46" s="197"/>
      <c r="D46" s="56"/>
      <c r="E46" s="373"/>
      <c r="F46" s="386"/>
      <c r="G46" s="387"/>
      <c r="H46" s="375" t="s">
        <v>75</v>
      </c>
      <c r="I46" s="77" t="s">
        <v>29</v>
      </c>
      <c r="J46" s="369">
        <f>+P46+100</f>
        <v>200</v>
      </c>
      <c r="K46" s="370"/>
      <c r="L46" s="377">
        <f>+((J46-J47)/J47)*100%</f>
        <v>0.42857142857142855</v>
      </c>
      <c r="M46" s="378"/>
      <c r="N46" s="371">
        <f>+((P46-P47)/+P47)*100%</f>
        <v>0.33333333333333331</v>
      </c>
      <c r="O46" s="86" t="s">
        <v>61</v>
      </c>
      <c r="P46" s="211">
        <v>100</v>
      </c>
      <c r="Q46" s="371">
        <f>+((S46-S47)/+S47)*100%</f>
        <v>0.53846153846153844</v>
      </c>
      <c r="R46" s="86" t="s">
        <v>61</v>
      </c>
      <c r="S46" s="211">
        <v>100</v>
      </c>
      <c r="T46" s="371">
        <v>0</v>
      </c>
      <c r="U46" s="86" t="s">
        <v>61</v>
      </c>
      <c r="V46" s="211"/>
      <c r="W46" s="371">
        <v>0</v>
      </c>
      <c r="X46" s="86" t="s">
        <v>61</v>
      </c>
      <c r="Y46" s="211"/>
      <c r="Z46" s="365">
        <f>+J46/J47</f>
        <v>1.4285714285714286</v>
      </c>
    </row>
    <row r="47" spans="2:27" ht="15" customHeight="1" x14ac:dyDescent="0.25">
      <c r="B47" s="367" t="s">
        <v>57</v>
      </c>
      <c r="C47" s="368"/>
      <c r="D47" s="57"/>
      <c r="E47" s="374"/>
      <c r="F47" s="388"/>
      <c r="G47" s="389"/>
      <c r="H47" s="376"/>
      <c r="I47" s="77" t="s">
        <v>79</v>
      </c>
      <c r="J47" s="369">
        <f>75+S47</f>
        <v>140</v>
      </c>
      <c r="K47" s="370"/>
      <c r="L47" s="379"/>
      <c r="M47" s="380"/>
      <c r="N47" s="372"/>
      <c r="O47" s="86" t="s">
        <v>63</v>
      </c>
      <c r="P47" s="65">
        <v>75</v>
      </c>
      <c r="Q47" s="372"/>
      <c r="R47" s="86" t="s">
        <v>63</v>
      </c>
      <c r="S47" s="65">
        <v>65</v>
      </c>
      <c r="T47" s="372"/>
      <c r="U47" s="86" t="s">
        <v>63</v>
      </c>
      <c r="V47" s="65"/>
      <c r="W47" s="372"/>
      <c r="X47" s="86" t="s">
        <v>63</v>
      </c>
      <c r="Y47" s="65"/>
      <c r="Z47" s="366"/>
    </row>
    <row r="48" spans="2:27" ht="12" customHeight="1" x14ac:dyDescent="0.25">
      <c r="B48" s="428" t="s">
        <v>71</v>
      </c>
      <c r="C48" s="429"/>
      <c r="D48" s="67" t="s">
        <v>63</v>
      </c>
      <c r="E48" s="189" t="s">
        <v>69</v>
      </c>
      <c r="F48" s="241" t="s">
        <v>72</v>
      </c>
      <c r="G48" s="385"/>
      <c r="H48" s="375" t="s">
        <v>76</v>
      </c>
      <c r="I48" s="392"/>
      <c r="J48" s="393"/>
      <c r="K48" s="394"/>
      <c r="L48" s="398" t="s">
        <v>73</v>
      </c>
      <c r="M48" s="399"/>
      <c r="N48" s="402">
        <v>1250000</v>
      </c>
      <c r="O48" s="403"/>
      <c r="P48" s="404"/>
      <c r="Q48" s="408">
        <f>+Q61</f>
        <v>1250000</v>
      </c>
      <c r="R48" s="409"/>
      <c r="S48" s="410"/>
      <c r="T48" s="408">
        <v>1250000</v>
      </c>
      <c r="U48" s="409"/>
      <c r="V48" s="410"/>
      <c r="W48" s="408"/>
      <c r="X48" s="409"/>
      <c r="Y48" s="410"/>
      <c r="Z48" s="414">
        <f>+N48+Q48+T48</f>
        <v>3750000</v>
      </c>
      <c r="AA48" s="16"/>
    </row>
    <row r="49" spans="2:27" ht="12" customHeight="1" x14ac:dyDescent="0.25">
      <c r="B49" s="430"/>
      <c r="C49" s="431"/>
      <c r="D49" s="56"/>
      <c r="E49" s="373" t="s">
        <v>70</v>
      </c>
      <c r="F49" s="386"/>
      <c r="G49" s="387"/>
      <c r="H49" s="376"/>
      <c r="I49" s="395"/>
      <c r="J49" s="396"/>
      <c r="K49" s="397"/>
      <c r="L49" s="400"/>
      <c r="M49" s="401"/>
      <c r="N49" s="405"/>
      <c r="O49" s="406"/>
      <c r="P49" s="407"/>
      <c r="Q49" s="411"/>
      <c r="R49" s="412"/>
      <c r="S49" s="413"/>
      <c r="T49" s="411"/>
      <c r="U49" s="412"/>
      <c r="V49" s="413"/>
      <c r="W49" s="411"/>
      <c r="X49" s="412"/>
      <c r="Y49" s="413"/>
      <c r="Z49" s="415"/>
      <c r="AA49" s="16"/>
    </row>
    <row r="50" spans="2:27" ht="12" customHeight="1" x14ac:dyDescent="0.25">
      <c r="B50" s="190"/>
      <c r="C50" s="191"/>
      <c r="D50" s="56"/>
      <c r="E50" s="373"/>
      <c r="F50" s="386"/>
      <c r="G50" s="387"/>
      <c r="H50" s="375" t="s">
        <v>77</v>
      </c>
      <c r="I50" s="93"/>
      <c r="J50" s="94"/>
      <c r="K50" s="95"/>
      <c r="L50" s="398"/>
      <c r="M50" s="399"/>
      <c r="N50" s="416">
        <v>78243</v>
      </c>
      <c r="O50" s="417"/>
      <c r="P50" s="418"/>
      <c r="Q50" s="408">
        <f>+Q63</f>
        <v>157829</v>
      </c>
      <c r="R50" s="409"/>
      <c r="S50" s="410"/>
      <c r="T50" s="408">
        <v>0</v>
      </c>
      <c r="U50" s="409"/>
      <c r="V50" s="410"/>
      <c r="W50" s="408"/>
      <c r="X50" s="409"/>
      <c r="Y50" s="410"/>
      <c r="Z50" s="414">
        <f>+N50+Q50+T50+W50</f>
        <v>236072</v>
      </c>
      <c r="AA50" s="16"/>
    </row>
    <row r="51" spans="2:27" ht="12" customHeight="1" x14ac:dyDescent="0.25">
      <c r="B51" s="75" t="s">
        <v>54</v>
      </c>
      <c r="C51" s="76" t="s">
        <v>55</v>
      </c>
      <c r="D51" s="57"/>
      <c r="E51" s="374"/>
      <c r="F51" s="388"/>
      <c r="G51" s="389"/>
      <c r="H51" s="376"/>
      <c r="I51" s="96"/>
      <c r="J51" s="97"/>
      <c r="K51" s="98"/>
      <c r="L51" s="400"/>
      <c r="M51" s="401"/>
      <c r="N51" s="419"/>
      <c r="O51" s="420"/>
      <c r="P51" s="421"/>
      <c r="Q51" s="411"/>
      <c r="R51" s="412"/>
      <c r="S51" s="413"/>
      <c r="T51" s="411"/>
      <c r="U51" s="412"/>
      <c r="V51" s="413"/>
      <c r="W51" s="411"/>
      <c r="X51" s="412"/>
      <c r="Y51" s="413"/>
      <c r="Z51" s="415"/>
    </row>
    <row r="52" spans="2:27" x14ac:dyDescent="0.25">
      <c r="B52" s="422"/>
      <c r="C52" s="423"/>
      <c r="D52" s="424"/>
      <c r="E52" s="424"/>
      <c r="F52" s="423"/>
      <c r="G52" s="423"/>
      <c r="H52" s="423"/>
      <c r="I52" s="424"/>
      <c r="J52" s="424"/>
      <c r="K52" s="424"/>
      <c r="L52" s="423"/>
      <c r="M52" s="423"/>
      <c r="N52" s="423"/>
      <c r="O52" s="423"/>
      <c r="P52" s="423"/>
      <c r="Q52" s="423"/>
      <c r="R52" s="423"/>
      <c r="S52" s="423"/>
      <c r="T52" s="423"/>
      <c r="U52" s="423"/>
      <c r="V52" s="423"/>
      <c r="W52" s="423"/>
      <c r="X52" s="423"/>
      <c r="Y52" s="423"/>
      <c r="Z52" s="425"/>
    </row>
    <row r="53" spans="2:27" x14ac:dyDescent="0.25">
      <c r="B53" s="311" t="s">
        <v>32</v>
      </c>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7"/>
    </row>
    <row r="54" spans="2:27" x14ac:dyDescent="0.25">
      <c r="B54" s="361" t="s">
        <v>254</v>
      </c>
      <c r="C54" s="362"/>
      <c r="D54" s="363"/>
      <c r="E54" s="363"/>
      <c r="F54" s="363"/>
      <c r="G54" s="363"/>
      <c r="H54" s="363"/>
      <c r="I54" s="362"/>
      <c r="J54" s="362"/>
      <c r="K54" s="364"/>
      <c r="L54" s="343" t="s">
        <v>78</v>
      </c>
      <c r="M54" s="345"/>
      <c r="N54" s="343" t="s">
        <v>22</v>
      </c>
      <c r="O54" s="344"/>
      <c r="P54" s="345"/>
      <c r="Q54" s="343" t="s">
        <v>23</v>
      </c>
      <c r="R54" s="344"/>
      <c r="S54" s="345"/>
      <c r="T54" s="343" t="s">
        <v>24</v>
      </c>
      <c r="U54" s="344"/>
      <c r="V54" s="345"/>
      <c r="W54" s="343" t="s">
        <v>25</v>
      </c>
      <c r="X54" s="344"/>
      <c r="Y54" s="345"/>
      <c r="Z54" s="334" t="s">
        <v>26</v>
      </c>
    </row>
    <row r="55" spans="2:27" x14ac:dyDescent="0.25">
      <c r="B55" s="316" t="s">
        <v>27</v>
      </c>
      <c r="C55" s="318"/>
      <c r="D55" s="316" t="s">
        <v>56</v>
      </c>
      <c r="E55" s="318"/>
      <c r="F55" s="337" t="s">
        <v>28</v>
      </c>
      <c r="G55" s="338"/>
      <c r="H55" s="341" t="s">
        <v>73</v>
      </c>
      <c r="I55" s="343" t="s">
        <v>83</v>
      </c>
      <c r="J55" s="344"/>
      <c r="K55" s="345"/>
      <c r="L55" s="355"/>
      <c r="M55" s="357"/>
      <c r="N55" s="346"/>
      <c r="O55" s="347"/>
      <c r="P55" s="348"/>
      <c r="Q55" s="346"/>
      <c r="R55" s="347"/>
      <c r="S55" s="348"/>
      <c r="T55" s="346"/>
      <c r="U55" s="347"/>
      <c r="V55" s="348"/>
      <c r="W55" s="346"/>
      <c r="X55" s="347"/>
      <c r="Y55" s="348"/>
      <c r="Z55" s="335"/>
    </row>
    <row r="56" spans="2:27" x14ac:dyDescent="0.25">
      <c r="B56" s="322"/>
      <c r="C56" s="324"/>
      <c r="D56" s="322"/>
      <c r="E56" s="324"/>
      <c r="F56" s="339"/>
      <c r="G56" s="340"/>
      <c r="H56" s="342"/>
      <c r="I56" s="346"/>
      <c r="J56" s="347"/>
      <c r="K56" s="348"/>
      <c r="L56" s="346"/>
      <c r="M56" s="348"/>
      <c r="N56" s="200" t="s">
        <v>81</v>
      </c>
      <c r="O56" s="85" t="s">
        <v>80</v>
      </c>
      <c r="P56" s="195" t="s">
        <v>82</v>
      </c>
      <c r="Q56" s="200" t="s">
        <v>81</v>
      </c>
      <c r="R56" s="85" t="s">
        <v>80</v>
      </c>
      <c r="S56" s="195" t="s">
        <v>82</v>
      </c>
      <c r="T56" s="200" t="s">
        <v>81</v>
      </c>
      <c r="U56" s="85" t="s">
        <v>80</v>
      </c>
      <c r="V56" s="195" t="s">
        <v>82</v>
      </c>
      <c r="W56" s="200" t="s">
        <v>81</v>
      </c>
      <c r="X56" s="85" t="s">
        <v>80</v>
      </c>
      <c r="Y56" s="195" t="s">
        <v>82</v>
      </c>
      <c r="Z56" s="336"/>
    </row>
    <row r="57" spans="2:27" x14ac:dyDescent="0.25">
      <c r="B57" s="381" t="s">
        <v>62</v>
      </c>
      <c r="C57" s="382"/>
      <c r="D57" s="66" t="s">
        <v>61</v>
      </c>
      <c r="E57" s="68" t="s">
        <v>84</v>
      </c>
      <c r="F57" s="241"/>
      <c r="G57" s="385"/>
      <c r="H57" s="390" t="s">
        <v>74</v>
      </c>
      <c r="I57" s="77" t="s">
        <v>29</v>
      </c>
      <c r="J57" s="369">
        <v>2</v>
      </c>
      <c r="K57" s="370"/>
      <c r="L57" s="377">
        <f>+((J57-J58)/J58)*100%</f>
        <v>1</v>
      </c>
      <c r="M57" s="378"/>
      <c r="N57" s="371">
        <f>+((P57-P58)/+P58)*100%</f>
        <v>0</v>
      </c>
      <c r="O57" s="86" t="s">
        <v>61</v>
      </c>
      <c r="P57" s="211">
        <v>50</v>
      </c>
      <c r="Q57" s="371">
        <f>+((S57-S58)/+S58)*100%</f>
        <v>0.33333333333333331</v>
      </c>
      <c r="R57" s="86" t="s">
        <v>61</v>
      </c>
      <c r="S57" s="211">
        <v>100</v>
      </c>
      <c r="T57" s="371">
        <v>0</v>
      </c>
      <c r="U57" s="86" t="s">
        <v>61</v>
      </c>
      <c r="V57" s="211">
        <f>+S57</f>
        <v>100</v>
      </c>
      <c r="W57" s="371">
        <v>0</v>
      </c>
      <c r="X57" s="86" t="s">
        <v>61</v>
      </c>
      <c r="Y57" s="211">
        <f>+V57</f>
        <v>100</v>
      </c>
      <c r="Z57" s="365">
        <f>+J57/J58</f>
        <v>2</v>
      </c>
    </row>
    <row r="58" spans="2:27" x14ac:dyDescent="0.25">
      <c r="B58" s="383"/>
      <c r="C58" s="384"/>
      <c r="D58" s="56"/>
      <c r="E58" s="373"/>
      <c r="F58" s="386"/>
      <c r="G58" s="387"/>
      <c r="H58" s="391"/>
      <c r="I58" s="77" t="s">
        <v>79</v>
      </c>
      <c r="J58" s="369">
        <v>1</v>
      </c>
      <c r="K58" s="370"/>
      <c r="L58" s="379"/>
      <c r="M58" s="380"/>
      <c r="N58" s="372"/>
      <c r="O58" s="86" t="s">
        <v>63</v>
      </c>
      <c r="P58" s="65">
        <v>50</v>
      </c>
      <c r="Q58" s="372"/>
      <c r="R58" s="86" t="s">
        <v>63</v>
      </c>
      <c r="S58" s="65">
        <v>75</v>
      </c>
      <c r="T58" s="372"/>
      <c r="U58" s="86" t="s">
        <v>63</v>
      </c>
      <c r="V58" s="65">
        <f>+S58</f>
        <v>75</v>
      </c>
      <c r="W58" s="372"/>
      <c r="X58" s="86" t="s">
        <v>63</v>
      </c>
      <c r="Y58" s="211">
        <f t="shared" ref="Y58:Y60" si="0">+V58</f>
        <v>75</v>
      </c>
      <c r="Z58" s="366"/>
    </row>
    <row r="59" spans="2:27" x14ac:dyDescent="0.25">
      <c r="B59" s="196"/>
      <c r="C59" s="197"/>
      <c r="D59" s="56"/>
      <c r="E59" s="373"/>
      <c r="F59" s="386"/>
      <c r="G59" s="387"/>
      <c r="H59" s="375" t="s">
        <v>75</v>
      </c>
      <c r="I59" s="77" t="s">
        <v>29</v>
      </c>
      <c r="J59" s="369">
        <v>2</v>
      </c>
      <c r="K59" s="370"/>
      <c r="L59" s="377">
        <f>+((J59-J60)/J60)*100%</f>
        <v>0</v>
      </c>
      <c r="M59" s="378"/>
      <c r="N59" s="371">
        <f>+((P59-P60)/+P60)*100%</f>
        <v>0.33333333333333331</v>
      </c>
      <c r="O59" s="86" t="s">
        <v>61</v>
      </c>
      <c r="P59" s="211">
        <v>100</v>
      </c>
      <c r="Q59" s="371">
        <f>+((S59-S60)/+S60)*100%</f>
        <v>0.53846153846153844</v>
      </c>
      <c r="R59" s="86" t="s">
        <v>61</v>
      </c>
      <c r="S59" s="211">
        <v>100</v>
      </c>
      <c r="T59" s="371">
        <v>0</v>
      </c>
      <c r="U59" s="86" t="s">
        <v>61</v>
      </c>
      <c r="V59" s="211">
        <f>+S59</f>
        <v>100</v>
      </c>
      <c r="W59" s="371">
        <v>0</v>
      </c>
      <c r="X59" s="86" t="s">
        <v>61</v>
      </c>
      <c r="Y59" s="211">
        <f t="shared" si="0"/>
        <v>100</v>
      </c>
      <c r="Z59" s="365">
        <f t="shared" ref="Z59" si="1">+J59/J60</f>
        <v>1</v>
      </c>
    </row>
    <row r="60" spans="2:27" x14ac:dyDescent="0.25">
      <c r="B60" s="367" t="s">
        <v>57</v>
      </c>
      <c r="C60" s="368"/>
      <c r="D60" s="57"/>
      <c r="E60" s="374"/>
      <c r="F60" s="388"/>
      <c r="G60" s="389"/>
      <c r="H60" s="376"/>
      <c r="I60" s="77" t="s">
        <v>79</v>
      </c>
      <c r="J60" s="369">
        <v>2</v>
      </c>
      <c r="K60" s="370"/>
      <c r="L60" s="379"/>
      <c r="M60" s="380"/>
      <c r="N60" s="372"/>
      <c r="O60" s="86" t="s">
        <v>63</v>
      </c>
      <c r="P60" s="65">
        <v>75</v>
      </c>
      <c r="Q60" s="372"/>
      <c r="R60" s="86" t="s">
        <v>63</v>
      </c>
      <c r="S60" s="65">
        <v>65</v>
      </c>
      <c r="T60" s="372"/>
      <c r="U60" s="86" t="s">
        <v>63</v>
      </c>
      <c r="V60" s="65">
        <f>+S60</f>
        <v>65</v>
      </c>
      <c r="W60" s="372"/>
      <c r="X60" s="86" t="s">
        <v>63</v>
      </c>
      <c r="Y60" s="211">
        <f t="shared" si="0"/>
        <v>65</v>
      </c>
      <c r="Z60" s="366"/>
    </row>
    <row r="61" spans="2:27" ht="15" customHeight="1" x14ac:dyDescent="0.25">
      <c r="B61" s="428" t="s">
        <v>88</v>
      </c>
      <c r="C61" s="429"/>
      <c r="D61" s="67" t="s">
        <v>63</v>
      </c>
      <c r="E61" s="189" t="s">
        <v>85</v>
      </c>
      <c r="F61" s="241"/>
      <c r="G61" s="385"/>
      <c r="H61" s="375" t="s">
        <v>76</v>
      </c>
      <c r="I61" s="392"/>
      <c r="J61" s="393"/>
      <c r="K61" s="394"/>
      <c r="L61" s="398" t="s">
        <v>73</v>
      </c>
      <c r="M61" s="399"/>
      <c r="N61" s="449">
        <v>1250000</v>
      </c>
      <c r="O61" s="450"/>
      <c r="P61" s="451"/>
      <c r="Q61" s="432">
        <v>1250000</v>
      </c>
      <c r="R61" s="242"/>
      <c r="S61" s="243"/>
      <c r="T61" s="432">
        <v>1250000</v>
      </c>
      <c r="U61" s="242"/>
      <c r="V61" s="243"/>
      <c r="W61" s="432"/>
      <c r="X61" s="242"/>
      <c r="Y61" s="243"/>
      <c r="Z61" s="414">
        <f>T61+N61+Q61+W61</f>
        <v>3750000</v>
      </c>
    </row>
    <row r="62" spans="2:27" x14ac:dyDescent="0.25">
      <c r="B62" s="430"/>
      <c r="C62" s="431"/>
      <c r="D62" s="56"/>
      <c r="E62" s="373"/>
      <c r="F62" s="386"/>
      <c r="G62" s="387"/>
      <c r="H62" s="376"/>
      <c r="I62" s="395"/>
      <c r="J62" s="396"/>
      <c r="K62" s="397"/>
      <c r="L62" s="400"/>
      <c r="M62" s="401"/>
      <c r="N62" s="452"/>
      <c r="O62" s="453"/>
      <c r="P62" s="454"/>
      <c r="Q62" s="247"/>
      <c r="R62" s="248"/>
      <c r="S62" s="249"/>
      <c r="T62" s="247"/>
      <c r="U62" s="248"/>
      <c r="V62" s="249"/>
      <c r="W62" s="247"/>
      <c r="X62" s="248"/>
      <c r="Y62" s="249"/>
      <c r="Z62" s="415"/>
    </row>
    <row r="63" spans="2:27" x14ac:dyDescent="0.25">
      <c r="B63" s="190"/>
      <c r="C63" s="191"/>
      <c r="D63" s="56"/>
      <c r="E63" s="373"/>
      <c r="F63" s="386"/>
      <c r="G63" s="387"/>
      <c r="H63" s="375" t="s">
        <v>77</v>
      </c>
      <c r="I63" s="93"/>
      <c r="J63" s="94"/>
      <c r="K63" s="95"/>
      <c r="L63" s="398"/>
      <c r="M63" s="399"/>
      <c r="N63" s="443">
        <v>78243</v>
      </c>
      <c r="O63" s="444"/>
      <c r="P63" s="445"/>
      <c r="Q63" s="432">
        <v>157829</v>
      </c>
      <c r="R63" s="242"/>
      <c r="S63" s="243"/>
      <c r="T63" s="432">
        <v>0</v>
      </c>
      <c r="U63" s="242"/>
      <c r="V63" s="243"/>
      <c r="W63" s="432"/>
      <c r="X63" s="242"/>
      <c r="Y63" s="243"/>
      <c r="Z63" s="414">
        <f>T63+N63+Q63+W63</f>
        <v>236072</v>
      </c>
    </row>
    <row r="64" spans="2:27" x14ac:dyDescent="0.25">
      <c r="B64" s="75" t="s">
        <v>54</v>
      </c>
      <c r="C64" s="76" t="s">
        <v>55</v>
      </c>
      <c r="D64" s="57"/>
      <c r="E64" s="374"/>
      <c r="F64" s="388"/>
      <c r="G64" s="389"/>
      <c r="H64" s="376"/>
      <c r="I64" s="96"/>
      <c r="J64" s="97"/>
      <c r="K64" s="98"/>
      <c r="L64" s="400"/>
      <c r="M64" s="401"/>
      <c r="N64" s="446"/>
      <c r="O64" s="447"/>
      <c r="P64" s="448"/>
      <c r="Q64" s="247"/>
      <c r="R64" s="248"/>
      <c r="S64" s="249"/>
      <c r="T64" s="247"/>
      <c r="U64" s="248"/>
      <c r="V64" s="249"/>
      <c r="W64" s="247"/>
      <c r="X64" s="248"/>
      <c r="Y64" s="249"/>
      <c r="Z64" s="415"/>
    </row>
    <row r="65" spans="2:26" x14ac:dyDescent="0.25">
      <c r="B65" s="89"/>
      <c r="C65" s="192"/>
      <c r="D65" s="192"/>
      <c r="E65" s="192"/>
      <c r="F65" s="192"/>
      <c r="G65" s="192"/>
      <c r="H65" s="192"/>
      <c r="I65" s="198"/>
      <c r="J65" s="198"/>
      <c r="K65" s="198"/>
      <c r="L65" s="192"/>
      <c r="M65" s="192"/>
      <c r="N65" s="198"/>
      <c r="O65" s="198"/>
      <c r="P65" s="198"/>
      <c r="Q65" s="198"/>
      <c r="R65" s="198"/>
      <c r="S65" s="198"/>
      <c r="T65" s="198"/>
      <c r="U65" s="198"/>
      <c r="V65" s="198"/>
      <c r="W65" s="198"/>
      <c r="X65" s="198"/>
      <c r="Y65" s="198"/>
      <c r="Z65" s="199"/>
    </row>
    <row r="66" spans="2:26" x14ac:dyDescent="0.25">
      <c r="B66" s="433"/>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5"/>
    </row>
    <row r="67" spans="2:26" x14ac:dyDescent="0.25">
      <c r="B67" s="311" t="s">
        <v>33</v>
      </c>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7"/>
    </row>
    <row r="68" spans="2:26" ht="33" customHeight="1" x14ac:dyDescent="0.25">
      <c r="B68" s="436" t="s">
        <v>34</v>
      </c>
      <c r="C68" s="436"/>
      <c r="D68" s="436"/>
      <c r="E68" s="436"/>
      <c r="F68" s="437"/>
      <c r="G68" s="437"/>
      <c r="H68" s="438" t="s">
        <v>35</v>
      </c>
      <c r="I68" s="439"/>
      <c r="J68" s="439"/>
      <c r="K68" s="439"/>
      <c r="L68" s="439"/>
      <c r="M68" s="439"/>
      <c r="N68" s="439"/>
      <c r="O68" s="439"/>
      <c r="P68" s="440"/>
      <c r="Q68" s="441" t="s">
        <v>36</v>
      </c>
      <c r="R68" s="441"/>
      <c r="S68" s="442"/>
      <c r="T68" s="442"/>
      <c r="U68" s="442"/>
      <c r="V68" s="442"/>
      <c r="W68" s="441" t="s">
        <v>37</v>
      </c>
      <c r="X68" s="441"/>
      <c r="Y68" s="442"/>
      <c r="Z68" s="442"/>
    </row>
    <row r="69" spans="2:26" x14ac:dyDescent="0.25">
      <c r="B69" s="467" t="s">
        <v>255</v>
      </c>
      <c r="C69" s="467"/>
      <c r="D69" s="467"/>
      <c r="E69" s="467"/>
      <c r="F69" s="467"/>
      <c r="G69" s="467"/>
      <c r="H69" s="455" t="s">
        <v>259</v>
      </c>
      <c r="I69" s="455"/>
      <c r="J69" s="455"/>
      <c r="K69" s="455"/>
      <c r="L69" s="455"/>
      <c r="M69" s="455"/>
      <c r="N69" s="455"/>
      <c r="O69" s="455"/>
      <c r="P69" s="455"/>
      <c r="Q69" s="456">
        <v>42917</v>
      </c>
      <c r="R69" s="457"/>
      <c r="S69" s="457"/>
      <c r="T69" s="457"/>
      <c r="U69" s="457"/>
      <c r="V69" s="458"/>
      <c r="W69" s="456">
        <v>43008</v>
      </c>
      <c r="X69" s="457"/>
      <c r="Y69" s="457"/>
      <c r="Z69" s="458"/>
    </row>
    <row r="70" spans="2:26" x14ac:dyDescent="0.25">
      <c r="B70" s="467"/>
      <c r="C70" s="467"/>
      <c r="D70" s="467"/>
      <c r="E70" s="467"/>
      <c r="F70" s="467"/>
      <c r="G70" s="467"/>
      <c r="H70" s="455" t="s">
        <v>260</v>
      </c>
      <c r="I70" s="455"/>
      <c r="J70" s="455"/>
      <c r="K70" s="455"/>
      <c r="L70" s="455"/>
      <c r="M70" s="455"/>
      <c r="N70" s="455"/>
      <c r="O70" s="455"/>
      <c r="P70" s="455"/>
      <c r="Q70" s="456">
        <v>42917</v>
      </c>
      <c r="R70" s="457"/>
      <c r="S70" s="457"/>
      <c r="T70" s="457"/>
      <c r="U70" s="457"/>
      <c r="V70" s="458"/>
      <c r="W70" s="456">
        <v>43008</v>
      </c>
      <c r="X70" s="457"/>
      <c r="Y70" s="457"/>
      <c r="Z70" s="458"/>
    </row>
    <row r="71" spans="2:26" x14ac:dyDescent="0.25">
      <c r="B71" s="467"/>
      <c r="C71" s="467"/>
      <c r="D71" s="467"/>
      <c r="E71" s="467"/>
      <c r="F71" s="467"/>
      <c r="G71" s="467"/>
      <c r="H71" s="455" t="s">
        <v>261</v>
      </c>
      <c r="I71" s="455"/>
      <c r="J71" s="455"/>
      <c r="K71" s="455"/>
      <c r="L71" s="455"/>
      <c r="M71" s="455"/>
      <c r="N71" s="455"/>
      <c r="O71" s="455"/>
      <c r="P71" s="455"/>
      <c r="Q71" s="456">
        <v>42917</v>
      </c>
      <c r="R71" s="457"/>
      <c r="S71" s="457"/>
      <c r="T71" s="457"/>
      <c r="U71" s="457"/>
      <c r="V71" s="458"/>
      <c r="W71" s="456">
        <v>43008</v>
      </c>
      <c r="X71" s="457"/>
      <c r="Y71" s="457"/>
      <c r="Z71" s="458"/>
    </row>
    <row r="72" spans="2:26" x14ac:dyDescent="0.25">
      <c r="B72" s="467"/>
      <c r="C72" s="467"/>
      <c r="D72" s="467"/>
      <c r="E72" s="467"/>
      <c r="F72" s="467"/>
      <c r="G72" s="467"/>
      <c r="H72" s="455" t="s">
        <v>262</v>
      </c>
      <c r="I72" s="455"/>
      <c r="J72" s="455"/>
      <c r="K72" s="455"/>
      <c r="L72" s="455"/>
      <c r="M72" s="455"/>
      <c r="N72" s="455"/>
      <c r="O72" s="455"/>
      <c r="P72" s="455"/>
      <c r="Q72" s="456">
        <v>42917</v>
      </c>
      <c r="R72" s="457"/>
      <c r="S72" s="457"/>
      <c r="T72" s="457"/>
      <c r="U72" s="457"/>
      <c r="V72" s="458"/>
      <c r="W72" s="456">
        <v>43008</v>
      </c>
      <c r="X72" s="457"/>
      <c r="Y72" s="457"/>
      <c r="Z72" s="458"/>
    </row>
    <row r="73" spans="2:26" x14ac:dyDescent="0.25">
      <c r="B73" s="467"/>
      <c r="C73" s="467"/>
      <c r="D73" s="467"/>
      <c r="E73" s="467"/>
      <c r="F73" s="467"/>
      <c r="G73" s="467"/>
      <c r="H73" s="455"/>
      <c r="I73" s="455"/>
      <c r="J73" s="455"/>
      <c r="K73" s="455"/>
      <c r="L73" s="455"/>
      <c r="M73" s="455"/>
      <c r="N73" s="455"/>
      <c r="O73" s="455"/>
      <c r="P73" s="455"/>
      <c r="Q73" s="468"/>
      <c r="R73" s="469"/>
      <c r="S73" s="469"/>
      <c r="T73" s="469"/>
      <c r="U73" s="469"/>
      <c r="V73" s="470"/>
      <c r="W73" s="456"/>
      <c r="X73" s="457"/>
      <c r="Y73" s="457"/>
      <c r="Z73" s="458"/>
    </row>
    <row r="74" spans="2:26" x14ac:dyDescent="0.25">
      <c r="B74" s="26"/>
      <c r="C74" s="27"/>
      <c r="D74" s="27"/>
      <c r="E74" s="27"/>
      <c r="F74" s="27"/>
      <c r="G74" s="28"/>
      <c r="H74" s="29"/>
      <c r="I74" s="494" t="s">
        <v>102</v>
      </c>
      <c r="J74" s="495"/>
      <c r="K74" s="495"/>
      <c r="L74" s="495"/>
      <c r="M74" s="495"/>
      <c r="N74" s="495"/>
      <c r="O74" s="495"/>
      <c r="P74" s="496"/>
      <c r="Q74" s="497"/>
      <c r="R74" s="498"/>
      <c r="S74" s="498"/>
      <c r="T74" s="498"/>
      <c r="U74" s="498"/>
      <c r="V74" s="499"/>
      <c r="W74" s="497"/>
      <c r="X74" s="498"/>
      <c r="Y74" s="498"/>
      <c r="Z74" s="499"/>
    </row>
    <row r="75" spans="2:26" x14ac:dyDescent="0.25">
      <c r="B75" s="471"/>
      <c r="C75" s="472"/>
      <c r="D75" s="472"/>
      <c r="E75" s="472"/>
      <c r="F75" s="472"/>
      <c r="G75" s="472"/>
      <c r="H75" s="472"/>
      <c r="I75" s="472"/>
      <c r="J75" s="472"/>
      <c r="K75" s="472"/>
      <c r="L75" s="472"/>
      <c r="M75" s="472"/>
      <c r="N75" s="472"/>
      <c r="O75" s="472"/>
      <c r="P75" s="472"/>
      <c r="Q75" s="472"/>
      <c r="R75" s="472"/>
      <c r="S75" s="472"/>
      <c r="T75" s="472"/>
      <c r="U75" s="472"/>
      <c r="V75" s="472"/>
      <c r="W75" s="472"/>
      <c r="X75" s="472"/>
      <c r="Y75" s="472"/>
      <c r="Z75" s="473"/>
    </row>
    <row r="76" spans="2:26" x14ac:dyDescent="0.25">
      <c r="B76" s="474" t="s">
        <v>38</v>
      </c>
      <c r="C76" s="474"/>
      <c r="D76" s="474"/>
      <c r="E76" s="474"/>
      <c r="F76" s="474"/>
      <c r="G76" s="474"/>
      <c r="H76" s="30" t="s">
        <v>39</v>
      </c>
      <c r="I76" s="474" t="s">
        <v>40</v>
      </c>
      <c r="J76" s="474"/>
      <c r="K76" s="474"/>
      <c r="L76" s="474"/>
      <c r="M76" s="474"/>
      <c r="N76" s="474"/>
      <c r="O76" s="474"/>
      <c r="P76" s="474"/>
      <c r="Q76" s="475" t="s">
        <v>39</v>
      </c>
      <c r="R76" s="476"/>
      <c r="S76" s="465"/>
      <c r="T76" s="465"/>
      <c r="U76" s="465"/>
      <c r="V76" s="465"/>
      <c r="W76" s="465"/>
      <c r="X76" s="465"/>
      <c r="Y76" s="465"/>
      <c r="Z76" s="466"/>
    </row>
    <row r="77" spans="2:26" x14ac:dyDescent="0.25">
      <c r="B77" s="459" t="s">
        <v>179</v>
      </c>
      <c r="C77" s="460"/>
      <c r="D77" s="460"/>
      <c r="E77" s="460"/>
      <c r="F77" s="461"/>
      <c r="G77" s="462"/>
      <c r="H77" s="31"/>
      <c r="I77" s="463" t="s">
        <v>184</v>
      </c>
      <c r="J77" s="461"/>
      <c r="K77" s="461"/>
      <c r="L77" s="461"/>
      <c r="M77" s="461"/>
      <c r="N77" s="461"/>
      <c r="O77" s="461"/>
      <c r="P77" s="462"/>
      <c r="Q77" s="464"/>
      <c r="R77" s="465"/>
      <c r="S77" s="465"/>
      <c r="T77" s="465"/>
      <c r="U77" s="465"/>
      <c r="V77" s="465"/>
      <c r="W77" s="465"/>
      <c r="X77" s="465"/>
      <c r="Y77" s="465"/>
      <c r="Z77" s="466"/>
    </row>
    <row r="78" spans="2:26" x14ac:dyDescent="0.25">
      <c r="B78" s="459" t="s">
        <v>201</v>
      </c>
      <c r="C78" s="460"/>
      <c r="D78" s="460"/>
      <c r="E78" s="460"/>
      <c r="F78" s="461"/>
      <c r="G78" s="462"/>
      <c r="H78" s="31"/>
      <c r="I78" s="463"/>
      <c r="J78" s="461"/>
      <c r="K78" s="461"/>
      <c r="L78" s="461"/>
      <c r="M78" s="461"/>
      <c r="N78" s="461"/>
      <c r="O78" s="461"/>
      <c r="P78" s="462"/>
      <c r="Q78" s="464" t="s">
        <v>73</v>
      </c>
      <c r="R78" s="465"/>
      <c r="S78" s="465"/>
      <c r="T78" s="465"/>
      <c r="U78" s="465"/>
      <c r="V78" s="465"/>
      <c r="W78" s="465"/>
      <c r="X78" s="465"/>
      <c r="Y78" s="465"/>
      <c r="Z78" s="466"/>
    </row>
    <row r="79" spans="2:26" x14ac:dyDescent="0.25">
      <c r="B79" s="463" t="s">
        <v>181</v>
      </c>
      <c r="C79" s="461"/>
      <c r="D79" s="461"/>
      <c r="E79" s="461"/>
      <c r="F79" s="461"/>
      <c r="G79" s="462"/>
      <c r="H79" s="31"/>
      <c r="I79" s="463"/>
      <c r="J79" s="461"/>
      <c r="K79" s="461"/>
      <c r="L79" s="461"/>
      <c r="M79" s="461"/>
      <c r="N79" s="461"/>
      <c r="O79" s="461"/>
      <c r="P79" s="462"/>
      <c r="Q79" s="464"/>
      <c r="R79" s="465"/>
      <c r="S79" s="465"/>
      <c r="T79" s="465"/>
      <c r="U79" s="465"/>
      <c r="V79" s="465"/>
      <c r="W79" s="465"/>
      <c r="X79" s="465"/>
      <c r="Y79" s="465"/>
      <c r="Z79" s="466"/>
    </row>
    <row r="80" spans="2:26" x14ac:dyDescent="0.25">
      <c r="B80" s="463" t="s">
        <v>202</v>
      </c>
      <c r="C80" s="461"/>
      <c r="D80" s="461"/>
      <c r="E80" s="461"/>
      <c r="F80" s="461"/>
      <c r="G80" s="462"/>
      <c r="H80" s="31"/>
      <c r="I80" s="463"/>
      <c r="J80" s="461"/>
      <c r="K80" s="461"/>
      <c r="L80" s="461"/>
      <c r="M80" s="461"/>
      <c r="N80" s="461"/>
      <c r="O80" s="461"/>
      <c r="P80" s="462"/>
      <c r="Q80" s="464"/>
      <c r="R80" s="465"/>
      <c r="S80" s="465"/>
      <c r="T80" s="465"/>
      <c r="U80" s="465"/>
      <c r="V80" s="465"/>
      <c r="W80" s="465"/>
      <c r="X80" s="465"/>
      <c r="Y80" s="465"/>
      <c r="Z80" s="466"/>
    </row>
    <row r="81" spans="2:27" x14ac:dyDescent="0.25">
      <c r="B81" s="463" t="s">
        <v>203</v>
      </c>
      <c r="C81" s="461"/>
      <c r="D81" s="461"/>
      <c r="E81" s="461"/>
      <c r="F81" s="461"/>
      <c r="G81" s="462"/>
      <c r="H81" s="31"/>
      <c r="I81" s="463"/>
      <c r="J81" s="461"/>
      <c r="K81" s="461"/>
      <c r="L81" s="461"/>
      <c r="M81" s="461"/>
      <c r="N81" s="461"/>
      <c r="O81" s="461"/>
      <c r="P81" s="462"/>
      <c r="Q81" s="464"/>
      <c r="R81" s="465"/>
      <c r="S81" s="465"/>
      <c r="T81" s="465"/>
      <c r="U81" s="465"/>
      <c r="V81" s="465"/>
      <c r="W81" s="465"/>
      <c r="X81" s="465"/>
      <c r="Y81" s="465"/>
      <c r="Z81" s="466"/>
    </row>
    <row r="82" spans="2:27" x14ac:dyDescent="0.25">
      <c r="B82" s="477"/>
      <c r="C82" s="478"/>
      <c r="D82" s="478"/>
      <c r="E82" s="478"/>
      <c r="F82" s="478"/>
      <c r="G82" s="478"/>
      <c r="H82" s="478"/>
      <c r="I82" s="478"/>
      <c r="J82" s="478"/>
      <c r="K82" s="478"/>
      <c r="L82" s="478"/>
      <c r="M82" s="478"/>
      <c r="N82" s="478"/>
      <c r="O82" s="478"/>
      <c r="P82" s="478"/>
      <c r="Q82" s="478"/>
      <c r="R82" s="478"/>
      <c r="S82" s="478"/>
      <c r="T82" s="478"/>
      <c r="U82" s="478"/>
      <c r="V82" s="478"/>
      <c r="W82" s="478"/>
      <c r="X82" s="478"/>
      <c r="Y82" s="478"/>
      <c r="Z82" s="479"/>
    </row>
    <row r="83" spans="2:27" x14ac:dyDescent="0.25">
      <c r="B83" s="480" t="s">
        <v>41</v>
      </c>
      <c r="C83" s="201"/>
      <c r="D83" s="201"/>
      <c r="E83" s="201"/>
      <c r="F83" s="32" t="s">
        <v>42</v>
      </c>
      <c r="G83" s="459" t="s">
        <v>256</v>
      </c>
      <c r="H83" s="461"/>
      <c r="I83" s="461"/>
      <c r="J83" s="461"/>
      <c r="K83" s="461"/>
      <c r="L83" s="461"/>
      <c r="M83" s="461"/>
      <c r="N83" s="461"/>
      <c r="O83" s="461"/>
      <c r="P83" s="461"/>
      <c r="Q83" s="461"/>
      <c r="R83" s="461"/>
      <c r="S83" s="461"/>
      <c r="T83" s="461"/>
      <c r="U83" s="461"/>
      <c r="V83" s="461"/>
      <c r="W83" s="461"/>
      <c r="X83" s="461"/>
      <c r="Y83" s="461"/>
      <c r="Z83" s="462"/>
    </row>
    <row r="84" spans="2:27" x14ac:dyDescent="0.25">
      <c r="B84" s="481"/>
      <c r="C84" s="202"/>
      <c r="D84" s="202"/>
      <c r="E84" s="202"/>
      <c r="F84" s="32" t="s">
        <v>43</v>
      </c>
      <c r="G84" s="483" t="s">
        <v>257</v>
      </c>
      <c r="H84" s="484"/>
      <c r="I84" s="484"/>
      <c r="J84" s="484"/>
      <c r="K84" s="484"/>
      <c r="L84" s="484"/>
      <c r="M84" s="484"/>
      <c r="N84" s="484"/>
      <c r="O84" s="484"/>
      <c r="P84" s="484"/>
      <c r="Q84" s="484"/>
      <c r="R84" s="484"/>
      <c r="S84" s="484"/>
      <c r="T84" s="484"/>
      <c r="U84" s="484"/>
      <c r="V84" s="484"/>
      <c r="W84" s="484"/>
      <c r="X84" s="484"/>
      <c r="Y84" s="484"/>
      <c r="Z84" s="485"/>
    </row>
    <row r="85" spans="2:27" x14ac:dyDescent="0.25">
      <c r="B85" s="481"/>
      <c r="C85" s="202"/>
      <c r="D85" s="202"/>
      <c r="E85" s="202"/>
      <c r="F85" s="486" t="s">
        <v>44</v>
      </c>
      <c r="G85" s="488" t="s">
        <v>258</v>
      </c>
      <c r="H85" s="489"/>
      <c r="I85" s="489"/>
      <c r="J85" s="489"/>
      <c r="K85" s="489"/>
      <c r="L85" s="489"/>
      <c r="M85" s="489"/>
      <c r="N85" s="489"/>
      <c r="O85" s="489"/>
      <c r="P85" s="489"/>
      <c r="Q85" s="489"/>
      <c r="R85" s="489"/>
      <c r="S85" s="489"/>
      <c r="T85" s="489"/>
      <c r="U85" s="489"/>
      <c r="V85" s="489"/>
      <c r="W85" s="489"/>
      <c r="X85" s="489"/>
      <c r="Y85" s="489"/>
      <c r="Z85" s="490"/>
    </row>
    <row r="86" spans="2:27" x14ac:dyDescent="0.25">
      <c r="B86" s="482"/>
      <c r="C86" s="203"/>
      <c r="D86" s="203"/>
      <c r="E86" s="203"/>
      <c r="F86" s="487"/>
      <c r="G86" s="491"/>
      <c r="H86" s="492"/>
      <c r="I86" s="492"/>
      <c r="J86" s="492"/>
      <c r="K86" s="492"/>
      <c r="L86" s="492"/>
      <c r="M86" s="492"/>
      <c r="N86" s="492"/>
      <c r="O86" s="492"/>
      <c r="P86" s="492"/>
      <c r="Q86" s="492"/>
      <c r="R86" s="492"/>
      <c r="S86" s="492"/>
      <c r="T86" s="492"/>
      <c r="U86" s="492"/>
      <c r="V86" s="492"/>
      <c r="W86" s="492"/>
      <c r="X86" s="492"/>
      <c r="Y86" s="492"/>
      <c r="Z86" s="493"/>
    </row>
    <row r="87" spans="2:27" x14ac:dyDescent="0.25">
      <c r="B87" s="477"/>
      <c r="C87" s="478"/>
      <c r="D87" s="478"/>
      <c r="E87" s="478"/>
      <c r="F87" s="478"/>
      <c r="G87" s="478"/>
      <c r="H87" s="478"/>
      <c r="I87" s="478"/>
      <c r="J87" s="478"/>
      <c r="K87" s="478"/>
      <c r="L87" s="478"/>
      <c r="M87" s="478"/>
      <c r="N87" s="478"/>
      <c r="O87" s="478"/>
      <c r="P87" s="478"/>
      <c r="Q87" s="478"/>
      <c r="R87" s="478"/>
      <c r="S87" s="478"/>
      <c r="T87" s="478"/>
      <c r="U87" s="478"/>
      <c r="V87" s="478"/>
      <c r="W87" s="478"/>
      <c r="X87" s="478"/>
      <c r="Y87" s="478"/>
      <c r="Z87" s="479"/>
    </row>
    <row r="88" spans="2:27" ht="12" customHeight="1" x14ac:dyDescent="0.25"/>
    <row r="89" spans="2:27" ht="12" customHeight="1" x14ac:dyDescent="0.25">
      <c r="B89" s="33" t="s">
        <v>45</v>
      </c>
      <c r="C89" s="33"/>
      <c r="D89" s="33"/>
      <c r="E89" s="33"/>
    </row>
    <row r="90" spans="2:27" ht="12" customHeight="1" x14ac:dyDescent="0.25"/>
    <row r="91" spans="2:27" s="36" customFormat="1" ht="13.5" customHeight="1" x14ac:dyDescent="0.2">
      <c r="B91" s="205">
        <v>0</v>
      </c>
      <c r="C91" s="205"/>
      <c r="D91" s="205"/>
      <c r="E91" s="205"/>
      <c r="F91" s="205">
        <v>1000</v>
      </c>
      <c r="G91" s="205">
        <v>2000</v>
      </c>
      <c r="H91" s="205">
        <v>3000</v>
      </c>
      <c r="I91" s="205">
        <v>4000</v>
      </c>
      <c r="J91" s="511">
        <v>5000</v>
      </c>
      <c r="K91" s="511"/>
      <c r="L91" s="511"/>
      <c r="M91" s="511">
        <v>6000</v>
      </c>
      <c r="N91" s="511"/>
      <c r="O91" s="503"/>
      <c r="P91" s="503"/>
      <c r="Q91" s="503">
        <v>9000</v>
      </c>
      <c r="R91" s="504"/>
      <c r="S91" s="504"/>
      <c r="T91" s="505"/>
      <c r="U91" s="206"/>
      <c r="V91" s="512" t="s">
        <v>26</v>
      </c>
      <c r="W91" s="513"/>
      <c r="X91" s="513"/>
      <c r="Y91" s="513"/>
    </row>
    <row r="92" spans="2:27" s="36" customFormat="1" ht="13.5" customHeight="1" x14ac:dyDescent="0.2">
      <c r="B92" s="37">
        <v>2</v>
      </c>
      <c r="C92" s="37" t="s">
        <v>207</v>
      </c>
      <c r="D92" s="37"/>
      <c r="E92" s="37"/>
      <c r="F92" s="182">
        <v>0</v>
      </c>
      <c r="G92" s="182">
        <v>0</v>
      </c>
      <c r="H92" s="182">
        <f>78243+157829</f>
        <v>236072</v>
      </c>
      <c r="I92" s="182"/>
      <c r="J92" s="508">
        <v>0</v>
      </c>
      <c r="K92" s="509"/>
      <c r="L92" s="510"/>
      <c r="M92" s="508">
        <v>0</v>
      </c>
      <c r="N92" s="509"/>
      <c r="O92" s="509"/>
      <c r="P92" s="509"/>
      <c r="Q92" s="171">
        <v>0</v>
      </c>
      <c r="R92" s="172"/>
      <c r="S92" s="172"/>
      <c r="T92" s="173"/>
      <c r="U92" s="173"/>
      <c r="V92" s="506">
        <f>+F92+G92+H92+I92+J92+M92+Q92</f>
        <v>236072</v>
      </c>
      <c r="W92" s="507"/>
      <c r="X92" s="507"/>
      <c r="Y92" s="507"/>
      <c r="Z92" s="40"/>
      <c r="AA92" s="41"/>
    </row>
    <row r="93" spans="2:27" s="36" customFormat="1" ht="13.5" customHeight="1" x14ac:dyDescent="0.2">
      <c r="B93" s="37"/>
      <c r="C93" s="37"/>
      <c r="D93" s="37"/>
      <c r="E93" s="37"/>
      <c r="F93" s="182"/>
      <c r="G93" s="182"/>
      <c r="H93" s="182"/>
      <c r="I93" s="182"/>
      <c r="J93" s="508"/>
      <c r="K93" s="509"/>
      <c r="L93" s="510"/>
      <c r="M93" s="508"/>
      <c r="N93" s="509"/>
      <c r="O93" s="509"/>
      <c r="P93" s="509"/>
      <c r="Q93" s="171"/>
      <c r="R93" s="172"/>
      <c r="S93" s="172"/>
      <c r="T93" s="173"/>
      <c r="U93" s="173"/>
      <c r="V93" s="506">
        <f>+F93+G93+H93+I93+J93+M93+Q93</f>
        <v>0</v>
      </c>
      <c r="W93" s="507"/>
      <c r="X93" s="507"/>
      <c r="Y93" s="507"/>
      <c r="Z93" s="40"/>
      <c r="AA93" s="41"/>
    </row>
    <row r="94" spans="2:27" s="36" customFormat="1" ht="10.5" customHeight="1" x14ac:dyDescent="0.2">
      <c r="B94" s="42"/>
      <c r="C94" s="42"/>
      <c r="D94" s="42"/>
      <c r="E94" s="42"/>
      <c r="F94" s="207"/>
      <c r="G94" s="207"/>
      <c r="H94" s="207"/>
      <c r="I94" s="207"/>
      <c r="J94" s="503"/>
      <c r="K94" s="504"/>
      <c r="L94" s="505"/>
      <c r="M94" s="503"/>
      <c r="N94" s="504"/>
      <c r="O94" s="504"/>
      <c r="P94" s="504"/>
      <c r="Q94" s="503"/>
      <c r="R94" s="504"/>
      <c r="S94" s="504"/>
      <c r="T94" s="505"/>
      <c r="U94" s="206"/>
      <c r="V94" s="506"/>
      <c r="W94" s="507"/>
      <c r="X94" s="507"/>
      <c r="Y94" s="507"/>
    </row>
    <row r="95" spans="2:27" s="36" customFormat="1" ht="12.75" x14ac:dyDescent="0.2">
      <c r="B95" s="37" t="s">
        <v>26</v>
      </c>
      <c r="C95" s="37"/>
      <c r="D95" s="37"/>
      <c r="E95" s="37"/>
      <c r="F95" s="208">
        <f>+F92+F93</f>
        <v>0</v>
      </c>
      <c r="G95" s="208">
        <f>+G92+G93</f>
        <v>0</v>
      </c>
      <c r="H95" s="208">
        <f>+H92+H93</f>
        <v>236072</v>
      </c>
      <c r="I95" s="208">
        <f>+I92+I93</f>
        <v>0</v>
      </c>
      <c r="J95" s="517">
        <f>+J92+J93</f>
        <v>0</v>
      </c>
      <c r="K95" s="518"/>
      <c r="L95" s="519"/>
      <c r="M95" s="517">
        <f>+M92+M93</f>
        <v>0</v>
      </c>
      <c r="N95" s="518"/>
      <c r="O95" s="518"/>
      <c r="P95" s="519"/>
      <c r="Q95" s="517">
        <f>+Q92+Q93</f>
        <v>0</v>
      </c>
      <c r="R95" s="518"/>
      <c r="S95" s="518"/>
      <c r="T95" s="519"/>
      <c r="U95" s="206"/>
      <c r="V95" s="500">
        <f>SUM(V92:Y94)</f>
        <v>236072</v>
      </c>
      <c r="W95" s="501"/>
      <c r="X95" s="501"/>
      <c r="Y95" s="502"/>
    </row>
    <row r="96" spans="2:27" s="36" customFormat="1" ht="13.5" customHeight="1" x14ac:dyDescent="0.2"/>
    <row r="97" spans="2:21" s="36" customFormat="1" ht="13.5" customHeight="1" x14ac:dyDescent="0.2">
      <c r="B97" s="36" t="s">
        <v>47</v>
      </c>
    </row>
    <row r="98" spans="2:21" s="36" customFormat="1" ht="13.5" customHeight="1" x14ac:dyDescent="0.2">
      <c r="B98" s="36" t="s">
        <v>48</v>
      </c>
      <c r="H98" s="216"/>
    </row>
    <row r="103" spans="2:21" x14ac:dyDescent="0.25">
      <c r="B103" s="514" t="s">
        <v>301</v>
      </c>
      <c r="C103" s="514"/>
      <c r="E103" s="514" t="s">
        <v>204</v>
      </c>
      <c r="F103" s="514"/>
      <c r="G103" s="514"/>
      <c r="I103" s="514" t="s">
        <v>256</v>
      </c>
      <c r="J103" s="514"/>
      <c r="K103" s="514"/>
      <c r="L103" s="514"/>
      <c r="M103" s="514"/>
      <c r="N103" s="514"/>
      <c r="Q103" s="516" t="s">
        <v>303</v>
      </c>
      <c r="R103" s="516"/>
      <c r="S103" s="516"/>
      <c r="T103" s="516"/>
      <c r="U103" s="516"/>
    </row>
    <row r="104" spans="2:21" x14ac:dyDescent="0.25">
      <c r="B104" s="515" t="s">
        <v>302</v>
      </c>
      <c r="C104" s="515"/>
      <c r="E104" s="515" t="s">
        <v>205</v>
      </c>
      <c r="F104" s="515"/>
      <c r="G104" s="515"/>
      <c r="I104" s="515" t="s">
        <v>257</v>
      </c>
      <c r="J104" s="515"/>
      <c r="K104" s="515"/>
      <c r="L104" s="515"/>
      <c r="M104" s="515"/>
      <c r="N104" s="515"/>
      <c r="Q104" s="515" t="s">
        <v>304</v>
      </c>
      <c r="R104" s="515"/>
      <c r="S104" s="515"/>
      <c r="T104" s="515"/>
      <c r="U104" s="515"/>
    </row>
    <row r="113" spans="7:7" x14ac:dyDescent="0.25">
      <c r="G113" s="212"/>
    </row>
  </sheetData>
  <mergeCells count="228">
    <mergeCell ref="B103:C103"/>
    <mergeCell ref="B104:C104"/>
    <mergeCell ref="E103:G103"/>
    <mergeCell ref="E104:G104"/>
    <mergeCell ref="I103:N103"/>
    <mergeCell ref="I104:N104"/>
    <mergeCell ref="Q103:U103"/>
    <mergeCell ref="Q104:U104"/>
    <mergeCell ref="J95:L95"/>
    <mergeCell ref="M95:P95"/>
    <mergeCell ref="Q95:T95"/>
    <mergeCell ref="V95:Y95"/>
    <mergeCell ref="J94:L94"/>
    <mergeCell ref="M94:P94"/>
    <mergeCell ref="Q94:T94"/>
    <mergeCell ref="V94:Y94"/>
    <mergeCell ref="J93:L93"/>
    <mergeCell ref="M93:P93"/>
    <mergeCell ref="V93:Y93"/>
    <mergeCell ref="B87:Z87"/>
    <mergeCell ref="J91:L91"/>
    <mergeCell ref="M91:P91"/>
    <mergeCell ref="Q91:T91"/>
    <mergeCell ref="V91:Y91"/>
    <mergeCell ref="J92:L92"/>
    <mergeCell ref="M92:P92"/>
    <mergeCell ref="V92:Y92"/>
    <mergeCell ref="B82:Z82"/>
    <mergeCell ref="B83:B86"/>
    <mergeCell ref="G83:Z83"/>
    <mergeCell ref="G84:Z84"/>
    <mergeCell ref="F85:F86"/>
    <mergeCell ref="G85:Z86"/>
    <mergeCell ref="I77:P77"/>
    <mergeCell ref="Q77:Z77"/>
    <mergeCell ref="I74:P74"/>
    <mergeCell ref="Q74:V74"/>
    <mergeCell ref="W74:Z74"/>
    <mergeCell ref="B80:G80"/>
    <mergeCell ref="I80:P80"/>
    <mergeCell ref="Q80:Z80"/>
    <mergeCell ref="B81:G81"/>
    <mergeCell ref="I81:P81"/>
    <mergeCell ref="Q81:Z81"/>
    <mergeCell ref="B79:G79"/>
    <mergeCell ref="I79:P79"/>
    <mergeCell ref="Q79:Z79"/>
    <mergeCell ref="H72:P72"/>
    <mergeCell ref="Q72:V72"/>
    <mergeCell ref="W72:Z72"/>
    <mergeCell ref="B78:G78"/>
    <mergeCell ref="I78:P78"/>
    <mergeCell ref="Q78:Z78"/>
    <mergeCell ref="B69:G73"/>
    <mergeCell ref="H69:P69"/>
    <mergeCell ref="Q69:V69"/>
    <mergeCell ref="W69:Z69"/>
    <mergeCell ref="H70:P70"/>
    <mergeCell ref="Q70:V70"/>
    <mergeCell ref="W70:Z70"/>
    <mergeCell ref="H71:P71"/>
    <mergeCell ref="Q71:V71"/>
    <mergeCell ref="W71:Z71"/>
    <mergeCell ref="H73:P73"/>
    <mergeCell ref="Q73:V73"/>
    <mergeCell ref="W73:Z73"/>
    <mergeCell ref="B75:Z75"/>
    <mergeCell ref="B76:G76"/>
    <mergeCell ref="I76:P76"/>
    <mergeCell ref="Q76:Z76"/>
    <mergeCell ref="B77:G77"/>
    <mergeCell ref="W63:Y64"/>
    <mergeCell ref="Z63:Z64"/>
    <mergeCell ref="B66:Z66"/>
    <mergeCell ref="B67:Z67"/>
    <mergeCell ref="B68:G68"/>
    <mergeCell ref="H68:P68"/>
    <mergeCell ref="Q68:V68"/>
    <mergeCell ref="W68:Z68"/>
    <mergeCell ref="Q61:S62"/>
    <mergeCell ref="T61:V62"/>
    <mergeCell ref="W61:Y62"/>
    <mergeCell ref="Z61:Z62"/>
    <mergeCell ref="E62:E64"/>
    <mergeCell ref="H63:H64"/>
    <mergeCell ref="L63:M64"/>
    <mergeCell ref="N63:P64"/>
    <mergeCell ref="Q63:S64"/>
    <mergeCell ref="T63:V64"/>
    <mergeCell ref="B61:C62"/>
    <mergeCell ref="F61:G64"/>
    <mergeCell ref="H61:H62"/>
    <mergeCell ref="I61:K62"/>
    <mergeCell ref="L61:M62"/>
    <mergeCell ref="N61:P62"/>
    <mergeCell ref="Q59:Q60"/>
    <mergeCell ref="T59:T60"/>
    <mergeCell ref="W59:W60"/>
    <mergeCell ref="Z59:Z60"/>
    <mergeCell ref="B60:C60"/>
    <mergeCell ref="J60:K60"/>
    <mergeCell ref="Q57:Q58"/>
    <mergeCell ref="T57:T58"/>
    <mergeCell ref="W57:W58"/>
    <mergeCell ref="Z57:Z58"/>
    <mergeCell ref="E58:E60"/>
    <mergeCell ref="J58:K58"/>
    <mergeCell ref="H59:H60"/>
    <mergeCell ref="J59:K59"/>
    <mergeCell ref="L59:M60"/>
    <mergeCell ref="N59:N60"/>
    <mergeCell ref="B57:C58"/>
    <mergeCell ref="F57:G60"/>
    <mergeCell ref="H57:H58"/>
    <mergeCell ref="J57:K57"/>
    <mergeCell ref="L57:M58"/>
    <mergeCell ref="N57:N58"/>
    <mergeCell ref="Z48:Z49"/>
    <mergeCell ref="E49:E51"/>
    <mergeCell ref="H50:H51"/>
    <mergeCell ref="L50:M51"/>
    <mergeCell ref="N50:P51"/>
    <mergeCell ref="Q50:S51"/>
    <mergeCell ref="T50:V51"/>
    <mergeCell ref="Z54:Z56"/>
    <mergeCell ref="B55:C56"/>
    <mergeCell ref="D55:E56"/>
    <mergeCell ref="F55:G56"/>
    <mergeCell ref="H55:H56"/>
    <mergeCell ref="I55:K56"/>
    <mergeCell ref="W50:Y51"/>
    <mergeCell ref="Z50:Z51"/>
    <mergeCell ref="B52:Z52"/>
    <mergeCell ref="B53:Z53"/>
    <mergeCell ref="B54:K54"/>
    <mergeCell ref="L54:M56"/>
    <mergeCell ref="N54:P55"/>
    <mergeCell ref="Q54:S55"/>
    <mergeCell ref="T54:V55"/>
    <mergeCell ref="W54:Y55"/>
    <mergeCell ref="B48:C49"/>
    <mergeCell ref="F48:G51"/>
    <mergeCell ref="H48:H49"/>
    <mergeCell ref="I48:K49"/>
    <mergeCell ref="L48:M49"/>
    <mergeCell ref="N48:P49"/>
    <mergeCell ref="Q46:Q47"/>
    <mergeCell ref="T46:T47"/>
    <mergeCell ref="W46:W47"/>
    <mergeCell ref="Q48:S49"/>
    <mergeCell ref="T48:V49"/>
    <mergeCell ref="W48:Y49"/>
    <mergeCell ref="Z46:Z47"/>
    <mergeCell ref="B47:C47"/>
    <mergeCell ref="J47:K47"/>
    <mergeCell ref="Q44:Q45"/>
    <mergeCell ref="T44:T45"/>
    <mergeCell ref="W44:W45"/>
    <mergeCell ref="Z44:Z45"/>
    <mergeCell ref="E45:E47"/>
    <mergeCell ref="J45:K45"/>
    <mergeCell ref="H46:H47"/>
    <mergeCell ref="J46:K46"/>
    <mergeCell ref="L46:M47"/>
    <mergeCell ref="N46:N47"/>
    <mergeCell ref="B44:C45"/>
    <mergeCell ref="F44:G47"/>
    <mergeCell ref="H44:H45"/>
    <mergeCell ref="J44:K44"/>
    <mergeCell ref="L44:M45"/>
    <mergeCell ref="N44:N45"/>
    <mergeCell ref="Z41:Z43"/>
    <mergeCell ref="B42:C43"/>
    <mergeCell ref="D42:E43"/>
    <mergeCell ref="F42:G43"/>
    <mergeCell ref="H42:H43"/>
    <mergeCell ref="I42:K43"/>
    <mergeCell ref="B36:Z36"/>
    <mergeCell ref="B37:B39"/>
    <mergeCell ref="C37:Z39"/>
    <mergeCell ref="B40:Z40"/>
    <mergeCell ref="B41:K41"/>
    <mergeCell ref="L41:M43"/>
    <mergeCell ref="N41:P42"/>
    <mergeCell ref="Q41:S42"/>
    <mergeCell ref="T41:V42"/>
    <mergeCell ref="W41:Y42"/>
    <mergeCell ref="B30:F30"/>
    <mergeCell ref="I30:K30"/>
    <mergeCell ref="L30:Z30"/>
    <mergeCell ref="B31:Z31"/>
    <mergeCell ref="B32:Z32"/>
    <mergeCell ref="B33:B35"/>
    <mergeCell ref="C33:Z35"/>
    <mergeCell ref="B26:F26"/>
    <mergeCell ref="J26:K26"/>
    <mergeCell ref="L26:N26"/>
    <mergeCell ref="P26:S26"/>
    <mergeCell ref="B27:Z27"/>
    <mergeCell ref="B28:F28"/>
    <mergeCell ref="G28:Z28"/>
    <mergeCell ref="B22:Z22"/>
    <mergeCell ref="B23:F23"/>
    <mergeCell ref="G23:Z23"/>
    <mergeCell ref="B24:F24"/>
    <mergeCell ref="G24:Z24"/>
    <mergeCell ref="B25:F25"/>
    <mergeCell ref="G25:Z25"/>
    <mergeCell ref="B17:B18"/>
    <mergeCell ref="F17:Z18"/>
    <mergeCell ref="F19:Z19"/>
    <mergeCell ref="B20:B21"/>
    <mergeCell ref="F20:I21"/>
    <mergeCell ref="J20:P21"/>
    <mergeCell ref="Q20:Z21"/>
    <mergeCell ref="B7:Z7"/>
    <mergeCell ref="B8:Z8"/>
    <mergeCell ref="B9:Z9"/>
    <mergeCell ref="B10:B12"/>
    <mergeCell ref="F10:Z12"/>
    <mergeCell ref="B13:B16"/>
    <mergeCell ref="F13:Z16"/>
    <mergeCell ref="B1:Z1"/>
    <mergeCell ref="B2:Z2"/>
    <mergeCell ref="B3:Z3"/>
    <mergeCell ref="B4:Z4"/>
    <mergeCell ref="B5:Z5"/>
    <mergeCell ref="B6:Z6"/>
  </mergeCells>
  <pageMargins left="0.70866141732283472" right="0.70866141732283472" top="0.74803149606299213" bottom="0.74803149606299213" header="0.31496062992125984" footer="0.31496062992125984"/>
  <pageSetup scale="43"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workbookViewId="0">
      <selection activeCell="A19" sqref="A19:M26"/>
    </sheetView>
  </sheetViews>
  <sheetFormatPr baseColWidth="10" defaultRowHeight="15" x14ac:dyDescent="0.25"/>
  <cols>
    <col min="3" max="3" width="10.5703125" customWidth="1"/>
    <col min="5" max="5" width="9.7109375" customWidth="1"/>
    <col min="7" max="7" width="11.42578125" customWidth="1"/>
    <col min="9" max="9" width="13.7109375" customWidth="1"/>
    <col min="10" max="10" width="12.85546875" customWidth="1"/>
  </cols>
  <sheetData>
    <row r="2" spans="1:13" ht="21" x14ac:dyDescent="0.35">
      <c r="C2" s="628" t="s">
        <v>90</v>
      </c>
      <c r="D2" s="628"/>
      <c r="E2" s="628"/>
      <c r="F2" s="628"/>
      <c r="G2" s="628"/>
      <c r="H2" s="628"/>
      <c r="I2" s="628"/>
      <c r="J2" s="628"/>
      <c r="K2" s="628"/>
    </row>
    <row r="3" spans="1:13" x14ac:dyDescent="0.25">
      <c r="C3" s="629" t="s">
        <v>91</v>
      </c>
      <c r="D3" s="629"/>
      <c r="E3" s="629"/>
      <c r="F3" s="629"/>
      <c r="G3" s="629"/>
      <c r="H3" s="629"/>
      <c r="I3" s="629"/>
      <c r="J3" s="629"/>
      <c r="K3" s="629"/>
    </row>
    <row r="4" spans="1:13" x14ac:dyDescent="0.25">
      <c r="C4" s="629" t="s">
        <v>92</v>
      </c>
      <c r="D4" s="629"/>
      <c r="E4" s="629"/>
      <c r="F4" s="629"/>
      <c r="G4" s="629"/>
      <c r="H4" s="629"/>
      <c r="I4" s="629"/>
      <c r="J4" s="629"/>
      <c r="K4" s="629"/>
    </row>
    <row r="10" spans="1:13" x14ac:dyDescent="0.25">
      <c r="A10" s="626" t="s">
        <v>93</v>
      </c>
      <c r="B10" s="630"/>
      <c r="C10" s="627"/>
      <c r="D10" s="626" t="s">
        <v>94</v>
      </c>
      <c r="E10" s="627"/>
      <c r="F10" s="626" t="s">
        <v>95</v>
      </c>
      <c r="G10" s="627"/>
      <c r="H10" s="100" t="s">
        <v>96</v>
      </c>
      <c r="I10" s="626" t="s">
        <v>97</v>
      </c>
      <c r="J10" s="627"/>
      <c r="K10" s="100" t="s">
        <v>96</v>
      </c>
      <c r="L10" s="222" t="s">
        <v>98</v>
      </c>
      <c r="M10" s="100" t="s">
        <v>99</v>
      </c>
    </row>
    <row r="11" spans="1:13" ht="15" customHeight="1" x14ac:dyDescent="0.25">
      <c r="A11" s="608" t="s">
        <v>150</v>
      </c>
      <c r="B11" s="609"/>
      <c r="C11" s="610"/>
      <c r="D11" s="608" t="s">
        <v>139</v>
      </c>
      <c r="E11" s="610"/>
      <c r="F11" s="608" t="s">
        <v>100</v>
      </c>
      <c r="G11" s="610"/>
      <c r="H11" s="617">
        <v>1.0900000000000001</v>
      </c>
      <c r="I11" s="633" t="s">
        <v>250</v>
      </c>
      <c r="J11" s="634"/>
      <c r="K11" s="617">
        <v>1</v>
      </c>
      <c r="L11" s="104"/>
      <c r="M11" s="104"/>
    </row>
    <row r="12" spans="1:13" x14ac:dyDescent="0.25">
      <c r="A12" s="611"/>
      <c r="B12" s="612"/>
      <c r="C12" s="613"/>
      <c r="D12" s="611"/>
      <c r="E12" s="613"/>
      <c r="F12" s="611"/>
      <c r="G12" s="613"/>
      <c r="H12" s="618"/>
      <c r="I12" s="633" t="s">
        <v>247</v>
      </c>
      <c r="J12" s="634"/>
      <c r="K12" s="618"/>
      <c r="L12" s="105"/>
      <c r="M12" s="105"/>
    </row>
    <row r="13" spans="1:13" x14ac:dyDescent="0.25">
      <c r="A13" s="611"/>
      <c r="B13" s="612"/>
      <c r="C13" s="613"/>
      <c r="D13" s="611"/>
      <c r="E13" s="613"/>
      <c r="F13" s="611"/>
      <c r="G13" s="613"/>
      <c r="H13" s="618"/>
      <c r="I13" s="633" t="s">
        <v>242</v>
      </c>
      <c r="J13" s="634"/>
      <c r="K13" s="618"/>
      <c r="L13" s="105"/>
      <c r="M13" s="105"/>
    </row>
    <row r="14" spans="1:13" x14ac:dyDescent="0.25">
      <c r="A14" s="611"/>
      <c r="B14" s="612"/>
      <c r="C14" s="613"/>
      <c r="D14" s="611"/>
      <c r="E14" s="613"/>
      <c r="F14" s="611"/>
      <c r="G14" s="613"/>
      <c r="H14" s="618"/>
      <c r="I14" s="633" t="s">
        <v>241</v>
      </c>
      <c r="J14" s="634"/>
      <c r="K14" s="618"/>
      <c r="L14" s="105"/>
      <c r="M14" s="105"/>
    </row>
    <row r="15" spans="1:13" x14ac:dyDescent="0.25">
      <c r="A15" s="614"/>
      <c r="B15" s="615"/>
      <c r="C15" s="616"/>
      <c r="D15" s="614"/>
      <c r="E15" s="616"/>
      <c r="F15" s="614"/>
      <c r="G15" s="616"/>
      <c r="H15" s="619"/>
      <c r="I15" s="635" t="s">
        <v>238</v>
      </c>
      <c r="J15" s="636"/>
      <c r="K15" s="619"/>
      <c r="L15" s="106"/>
      <c r="M15" s="106"/>
    </row>
    <row r="20" spans="1:13" x14ac:dyDescent="0.25">
      <c r="A20" s="514" t="s">
        <v>301</v>
      </c>
      <c r="B20" s="514"/>
      <c r="C20" s="514"/>
      <c r="K20" s="514" t="s">
        <v>305</v>
      </c>
      <c r="L20" s="514"/>
      <c r="M20" s="514"/>
    </row>
    <row r="21" spans="1:13" x14ac:dyDescent="0.25">
      <c r="A21" s="515" t="s">
        <v>302</v>
      </c>
      <c r="B21" s="515"/>
      <c r="C21" s="515"/>
      <c r="K21" s="515" t="s">
        <v>205</v>
      </c>
      <c r="L21" s="515"/>
      <c r="M21" s="515"/>
    </row>
    <row r="25" spans="1:13" x14ac:dyDescent="0.25">
      <c r="A25" s="514" t="s">
        <v>256</v>
      </c>
      <c r="B25" s="514"/>
      <c r="C25" s="514"/>
      <c r="K25" s="514" t="s">
        <v>306</v>
      </c>
      <c r="L25" s="514"/>
      <c r="M25" s="514"/>
    </row>
    <row r="26" spans="1:13" x14ac:dyDescent="0.25">
      <c r="A26" s="515" t="s">
        <v>257</v>
      </c>
      <c r="B26" s="515"/>
      <c r="C26" s="515"/>
      <c r="K26" s="515" t="s">
        <v>304</v>
      </c>
      <c r="L26" s="515"/>
      <c r="M26" s="515"/>
    </row>
  </sheetData>
  <mergeCells count="25">
    <mergeCell ref="A26:C26"/>
    <mergeCell ref="K26:M26"/>
    <mergeCell ref="A20:C20"/>
    <mergeCell ref="K20:M20"/>
    <mergeCell ref="A21:C21"/>
    <mergeCell ref="K21:M21"/>
    <mergeCell ref="A25:C25"/>
    <mergeCell ref="K25:M25"/>
    <mergeCell ref="I13:J13"/>
    <mergeCell ref="K11:K15"/>
    <mergeCell ref="A11:C15"/>
    <mergeCell ref="D11:E15"/>
    <mergeCell ref="F11:G15"/>
    <mergeCell ref="H11:H15"/>
    <mergeCell ref="I11:J11"/>
    <mergeCell ref="I12:J12"/>
    <mergeCell ref="I14:J14"/>
    <mergeCell ref="I15:J15"/>
    <mergeCell ref="C2:K2"/>
    <mergeCell ref="C3:K3"/>
    <mergeCell ref="C4:K4"/>
    <mergeCell ref="A10:C10"/>
    <mergeCell ref="D10:E10"/>
    <mergeCell ref="F10:G10"/>
    <mergeCell ref="I10:J10"/>
  </mergeCells>
  <pageMargins left="0.70866141732283472" right="0.70866141732283472" top="0.74803149606299213" bottom="0.74803149606299213" header="0.31496062992125984" footer="0.31496062992125984"/>
  <pageSetup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workbookViewId="0">
      <selection activeCell="B19" sqref="A19:M27"/>
    </sheetView>
  </sheetViews>
  <sheetFormatPr baseColWidth="10" defaultRowHeight="15" x14ac:dyDescent="0.25"/>
  <cols>
    <col min="3" max="3" width="11.7109375" customWidth="1"/>
    <col min="5" max="5" width="9.7109375" customWidth="1"/>
    <col min="7" max="7" width="11.42578125" customWidth="1"/>
    <col min="9" max="9" width="13.7109375" customWidth="1"/>
    <col min="10" max="10" width="12.85546875" customWidth="1"/>
  </cols>
  <sheetData>
    <row r="2" spans="1:13" ht="21" x14ac:dyDescent="0.35">
      <c r="C2" s="628" t="s">
        <v>90</v>
      </c>
      <c r="D2" s="628"/>
      <c r="E2" s="628"/>
      <c r="F2" s="628"/>
      <c r="G2" s="628"/>
      <c r="H2" s="628"/>
      <c r="I2" s="628"/>
      <c r="J2" s="628"/>
      <c r="K2" s="628"/>
    </row>
    <row r="3" spans="1:13" x14ac:dyDescent="0.25">
      <c r="C3" s="629" t="s">
        <v>91</v>
      </c>
      <c r="D3" s="629"/>
      <c r="E3" s="629"/>
      <c r="F3" s="629"/>
      <c r="G3" s="629"/>
      <c r="H3" s="629"/>
      <c r="I3" s="629"/>
      <c r="J3" s="629"/>
      <c r="K3" s="629"/>
    </row>
    <row r="4" spans="1:13" x14ac:dyDescent="0.25">
      <c r="C4" s="629" t="s">
        <v>92</v>
      </c>
      <c r="D4" s="629"/>
      <c r="E4" s="629"/>
      <c r="F4" s="629"/>
      <c r="G4" s="629"/>
      <c r="H4" s="629"/>
      <c r="I4" s="629"/>
      <c r="J4" s="629"/>
      <c r="K4" s="629"/>
    </row>
    <row r="10" spans="1:13" x14ac:dyDescent="0.25">
      <c r="A10" s="626" t="s">
        <v>93</v>
      </c>
      <c r="B10" s="630"/>
      <c r="C10" s="627"/>
      <c r="D10" s="626" t="s">
        <v>94</v>
      </c>
      <c r="E10" s="627"/>
      <c r="F10" s="626" t="s">
        <v>95</v>
      </c>
      <c r="G10" s="627"/>
      <c r="H10" s="100" t="s">
        <v>96</v>
      </c>
      <c r="I10" s="626" t="s">
        <v>97</v>
      </c>
      <c r="J10" s="627"/>
      <c r="K10" s="100" t="s">
        <v>96</v>
      </c>
      <c r="L10" s="222" t="s">
        <v>98</v>
      </c>
      <c r="M10" s="100" t="s">
        <v>99</v>
      </c>
    </row>
    <row r="11" spans="1:13" ht="15" customHeight="1" x14ac:dyDescent="0.25">
      <c r="A11" s="608" t="s">
        <v>253</v>
      </c>
      <c r="B11" s="609"/>
      <c r="C11" s="610"/>
      <c r="D11" s="608" t="s">
        <v>253</v>
      </c>
      <c r="E11" s="610"/>
      <c r="F11" s="608" t="s">
        <v>100</v>
      </c>
      <c r="G11" s="610"/>
      <c r="H11" s="617">
        <v>0.1</v>
      </c>
      <c r="I11" s="620" t="s">
        <v>189</v>
      </c>
      <c r="J11" s="621"/>
      <c r="K11" s="605">
        <v>1</v>
      </c>
      <c r="L11" s="104"/>
      <c r="M11" s="104"/>
    </row>
    <row r="12" spans="1:13" x14ac:dyDescent="0.25">
      <c r="A12" s="611"/>
      <c r="B12" s="612"/>
      <c r="C12" s="613"/>
      <c r="D12" s="611"/>
      <c r="E12" s="613"/>
      <c r="F12" s="611"/>
      <c r="G12" s="613"/>
      <c r="H12" s="618"/>
      <c r="I12" s="622"/>
      <c r="J12" s="623"/>
      <c r="K12" s="606"/>
      <c r="L12" s="105"/>
      <c r="M12" s="105"/>
    </row>
    <row r="13" spans="1:13" x14ac:dyDescent="0.25">
      <c r="A13" s="611"/>
      <c r="B13" s="612"/>
      <c r="C13" s="613"/>
      <c r="D13" s="611"/>
      <c r="E13" s="613"/>
      <c r="F13" s="611"/>
      <c r="G13" s="613"/>
      <c r="H13" s="618"/>
      <c r="I13" s="622"/>
      <c r="J13" s="623"/>
      <c r="K13" s="606"/>
      <c r="L13" s="105"/>
      <c r="M13" s="105"/>
    </row>
    <row r="14" spans="1:13" x14ac:dyDescent="0.25">
      <c r="A14" s="611"/>
      <c r="B14" s="612"/>
      <c r="C14" s="613"/>
      <c r="D14" s="611"/>
      <c r="E14" s="613"/>
      <c r="F14" s="611"/>
      <c r="G14" s="613"/>
      <c r="H14" s="618"/>
      <c r="I14" s="622"/>
      <c r="J14" s="623"/>
      <c r="K14" s="606"/>
      <c r="L14" s="105"/>
      <c r="M14" s="105"/>
    </row>
    <row r="15" spans="1:13" x14ac:dyDescent="0.25">
      <c r="A15" s="614"/>
      <c r="B15" s="615"/>
      <c r="C15" s="616"/>
      <c r="D15" s="614"/>
      <c r="E15" s="616"/>
      <c r="F15" s="614"/>
      <c r="G15" s="616"/>
      <c r="H15" s="619"/>
      <c r="I15" s="624"/>
      <c r="J15" s="625"/>
      <c r="K15" s="607"/>
      <c r="L15" s="106"/>
      <c r="M15" s="106"/>
    </row>
    <row r="20" spans="1:13" x14ac:dyDescent="0.25">
      <c r="A20" s="514" t="s">
        <v>301</v>
      </c>
      <c r="B20" s="514"/>
      <c r="C20" s="514"/>
      <c r="K20" s="514" t="s">
        <v>305</v>
      </c>
      <c r="L20" s="514"/>
      <c r="M20" s="514"/>
    </row>
    <row r="21" spans="1:13" x14ac:dyDescent="0.25">
      <c r="A21" s="515" t="s">
        <v>302</v>
      </c>
      <c r="B21" s="515"/>
      <c r="C21" s="515"/>
      <c r="K21" s="515" t="s">
        <v>205</v>
      </c>
      <c r="L21" s="515"/>
      <c r="M21" s="515"/>
    </row>
    <row r="25" spans="1:13" x14ac:dyDescent="0.25">
      <c r="A25" s="514" t="s">
        <v>256</v>
      </c>
      <c r="B25" s="514"/>
      <c r="C25" s="514"/>
      <c r="K25" s="514" t="s">
        <v>306</v>
      </c>
      <c r="L25" s="514"/>
      <c r="M25" s="514"/>
    </row>
    <row r="26" spans="1:13" x14ac:dyDescent="0.25">
      <c r="A26" s="515" t="s">
        <v>257</v>
      </c>
      <c r="B26" s="515"/>
      <c r="C26" s="515"/>
      <c r="K26" s="515" t="s">
        <v>304</v>
      </c>
      <c r="L26" s="515"/>
      <c r="M26" s="515"/>
    </row>
  </sheetData>
  <mergeCells count="21">
    <mergeCell ref="A26:C26"/>
    <mergeCell ref="K26:M26"/>
    <mergeCell ref="A20:C20"/>
    <mergeCell ref="K20:M20"/>
    <mergeCell ref="A21:C21"/>
    <mergeCell ref="K21:M21"/>
    <mergeCell ref="A25:C25"/>
    <mergeCell ref="K25:M25"/>
    <mergeCell ref="K11:K15"/>
    <mergeCell ref="C2:K2"/>
    <mergeCell ref="C3:K3"/>
    <mergeCell ref="C4:K4"/>
    <mergeCell ref="A10:C10"/>
    <mergeCell ref="D10:E10"/>
    <mergeCell ref="F10:G10"/>
    <mergeCell ref="I10:J10"/>
    <mergeCell ref="A11:C15"/>
    <mergeCell ref="D11:E15"/>
    <mergeCell ref="F11:G15"/>
    <mergeCell ref="H11:H15"/>
    <mergeCell ref="I11:J15"/>
  </mergeCells>
  <pageMargins left="0.70866141732283472" right="0.70866141732283472" top="0.74803149606299213" bottom="0.74803149606299213" header="0.31496062992125984" footer="0.31496062992125984"/>
  <pageSetup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topLeftCell="A2" workbookViewId="0">
      <selection activeCell="J31" sqref="J31"/>
    </sheetView>
  </sheetViews>
  <sheetFormatPr baseColWidth="10" defaultRowHeight="15" x14ac:dyDescent="0.25"/>
  <cols>
    <col min="3" max="3" width="13.7109375" customWidth="1"/>
    <col min="5" max="5" width="9.7109375" customWidth="1"/>
    <col min="7" max="7" width="10.28515625" customWidth="1"/>
    <col min="9" max="9" width="13.7109375" customWidth="1"/>
    <col min="10" max="10" width="12.85546875" customWidth="1"/>
  </cols>
  <sheetData>
    <row r="2" spans="1:13" ht="21" x14ac:dyDescent="0.35">
      <c r="C2" s="628" t="s">
        <v>90</v>
      </c>
      <c r="D2" s="628"/>
      <c r="E2" s="628"/>
      <c r="F2" s="628"/>
      <c r="G2" s="628"/>
      <c r="H2" s="628"/>
      <c r="I2" s="628"/>
      <c r="J2" s="628"/>
      <c r="K2" s="628"/>
    </row>
    <row r="3" spans="1:13" x14ac:dyDescent="0.25">
      <c r="C3" s="629" t="s">
        <v>91</v>
      </c>
      <c r="D3" s="629"/>
      <c r="E3" s="629"/>
      <c r="F3" s="629"/>
      <c r="G3" s="629"/>
      <c r="H3" s="629"/>
      <c r="I3" s="629"/>
      <c r="J3" s="629"/>
      <c r="K3" s="629"/>
    </row>
    <row r="4" spans="1:13" x14ac:dyDescent="0.25">
      <c r="C4" s="629" t="s">
        <v>92</v>
      </c>
      <c r="D4" s="629"/>
      <c r="E4" s="629"/>
      <c r="F4" s="629"/>
      <c r="G4" s="629"/>
      <c r="H4" s="629"/>
      <c r="I4" s="629"/>
      <c r="J4" s="629"/>
      <c r="K4" s="629"/>
    </row>
    <row r="10" spans="1:13" x14ac:dyDescent="0.25">
      <c r="A10" s="626" t="s">
        <v>93</v>
      </c>
      <c r="B10" s="630"/>
      <c r="C10" s="627"/>
      <c r="D10" s="626" t="s">
        <v>94</v>
      </c>
      <c r="E10" s="627"/>
      <c r="F10" s="626" t="s">
        <v>95</v>
      </c>
      <c r="G10" s="627"/>
      <c r="H10" s="100" t="s">
        <v>96</v>
      </c>
      <c r="I10" s="626" t="s">
        <v>97</v>
      </c>
      <c r="J10" s="627"/>
      <c r="K10" s="100" t="s">
        <v>96</v>
      </c>
      <c r="L10" s="222" t="s">
        <v>98</v>
      </c>
      <c r="M10" s="100" t="s">
        <v>99</v>
      </c>
    </row>
    <row r="11" spans="1:13" ht="15" customHeight="1" x14ac:dyDescent="0.25">
      <c r="A11" s="608" t="s">
        <v>189</v>
      </c>
      <c r="B11" s="609"/>
      <c r="C11" s="610"/>
      <c r="D11" s="608" t="s">
        <v>189</v>
      </c>
      <c r="E11" s="610"/>
      <c r="F11" s="608" t="s">
        <v>100</v>
      </c>
      <c r="G11" s="610"/>
      <c r="H11" s="617">
        <v>1.42</v>
      </c>
      <c r="I11" s="608" t="s">
        <v>283</v>
      </c>
      <c r="J11" s="610"/>
      <c r="K11" s="605">
        <v>1</v>
      </c>
      <c r="L11" s="104"/>
      <c r="M11" s="104"/>
    </row>
    <row r="12" spans="1:13" x14ac:dyDescent="0.25">
      <c r="A12" s="611"/>
      <c r="B12" s="612"/>
      <c r="C12" s="613"/>
      <c r="D12" s="611"/>
      <c r="E12" s="613"/>
      <c r="F12" s="611"/>
      <c r="G12" s="613"/>
      <c r="H12" s="618"/>
      <c r="I12" s="611"/>
      <c r="J12" s="613"/>
      <c r="K12" s="606"/>
      <c r="L12" s="105"/>
      <c r="M12" s="105"/>
    </row>
    <row r="13" spans="1:13" x14ac:dyDescent="0.25">
      <c r="A13" s="611"/>
      <c r="B13" s="612"/>
      <c r="C13" s="613"/>
      <c r="D13" s="611"/>
      <c r="E13" s="613"/>
      <c r="F13" s="611"/>
      <c r="G13" s="613"/>
      <c r="H13" s="618"/>
      <c r="I13" s="611"/>
      <c r="J13" s="613"/>
      <c r="K13" s="606"/>
      <c r="L13" s="105"/>
      <c r="M13" s="105"/>
    </row>
    <row r="14" spans="1:13" x14ac:dyDescent="0.25">
      <c r="A14" s="611"/>
      <c r="B14" s="612"/>
      <c r="C14" s="613"/>
      <c r="D14" s="611"/>
      <c r="E14" s="613"/>
      <c r="F14" s="611"/>
      <c r="G14" s="613"/>
      <c r="H14" s="618"/>
      <c r="I14" s="611"/>
      <c r="J14" s="613"/>
      <c r="K14" s="606"/>
      <c r="L14" s="105"/>
      <c r="M14" s="105"/>
    </row>
    <row r="15" spans="1:13" x14ac:dyDescent="0.25">
      <c r="A15" s="614"/>
      <c r="B15" s="615"/>
      <c r="C15" s="616"/>
      <c r="D15" s="614"/>
      <c r="E15" s="616"/>
      <c r="F15" s="614"/>
      <c r="G15" s="616"/>
      <c r="H15" s="619"/>
      <c r="I15" s="614"/>
      <c r="J15" s="616"/>
      <c r="K15" s="607"/>
      <c r="L15" s="106"/>
      <c r="M15" s="106"/>
    </row>
    <row r="20" spans="1:13" x14ac:dyDescent="0.25">
      <c r="A20" s="514" t="s">
        <v>301</v>
      </c>
      <c r="B20" s="514"/>
      <c r="C20" s="514"/>
      <c r="K20" s="514" t="s">
        <v>305</v>
      </c>
      <c r="L20" s="514"/>
      <c r="M20" s="514"/>
    </row>
    <row r="21" spans="1:13" x14ac:dyDescent="0.25">
      <c r="A21" s="515" t="s">
        <v>302</v>
      </c>
      <c r="B21" s="515"/>
      <c r="C21" s="515"/>
      <c r="K21" s="515" t="s">
        <v>205</v>
      </c>
      <c r="L21" s="515"/>
      <c r="M21" s="515"/>
    </row>
    <row r="25" spans="1:13" x14ac:dyDescent="0.25">
      <c r="A25" s="514" t="s">
        <v>256</v>
      </c>
      <c r="B25" s="514"/>
      <c r="C25" s="514"/>
      <c r="K25" s="514" t="s">
        <v>306</v>
      </c>
      <c r="L25" s="514"/>
      <c r="M25" s="514"/>
    </row>
    <row r="26" spans="1:13" x14ac:dyDescent="0.25">
      <c r="A26" s="515" t="s">
        <v>257</v>
      </c>
      <c r="B26" s="515"/>
      <c r="C26" s="515"/>
      <c r="K26" s="515" t="s">
        <v>304</v>
      </c>
      <c r="L26" s="515"/>
      <c r="M26" s="515"/>
    </row>
  </sheetData>
  <mergeCells count="21">
    <mergeCell ref="A26:C26"/>
    <mergeCell ref="K26:M26"/>
    <mergeCell ref="A20:C20"/>
    <mergeCell ref="K20:M20"/>
    <mergeCell ref="A21:C21"/>
    <mergeCell ref="K21:M21"/>
    <mergeCell ref="A25:C25"/>
    <mergeCell ref="K25:M25"/>
    <mergeCell ref="A11:C15"/>
    <mergeCell ref="D11:E15"/>
    <mergeCell ref="F11:G15"/>
    <mergeCell ref="H11:H15"/>
    <mergeCell ref="K11:K15"/>
    <mergeCell ref="I11:J15"/>
    <mergeCell ref="C2:K2"/>
    <mergeCell ref="C3:K3"/>
    <mergeCell ref="C4:K4"/>
    <mergeCell ref="A10:C10"/>
    <mergeCell ref="D10:E10"/>
    <mergeCell ref="F10:G10"/>
    <mergeCell ref="I10:J10"/>
  </mergeCells>
  <pageMargins left="0.70866141732283472" right="0.70866141732283472" top="0.74803149606299213" bottom="0.7480314960629921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133"/>
  <sheetViews>
    <sheetView showGridLines="0" topLeftCell="C88" zoomScale="70" zoomScaleNormal="70" zoomScalePageLayoutView="70" workbookViewId="0">
      <selection activeCell="C122" sqref="C122:V124"/>
    </sheetView>
  </sheetViews>
  <sheetFormatPr baseColWidth="10" defaultRowHeight="15" x14ac:dyDescent="0.25"/>
  <cols>
    <col min="2" max="2" width="13" customWidth="1"/>
    <col min="3" max="3" width="26.28515625" customWidth="1"/>
    <col min="4" max="4" width="5.7109375" customWidth="1"/>
    <col min="5" max="5" width="25.7109375" customWidth="1"/>
    <col min="6" max="6" width="12.85546875" bestFit="1"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253"/>
      <c r="C1" s="254"/>
      <c r="D1" s="254"/>
      <c r="E1" s="254"/>
      <c r="F1" s="254"/>
      <c r="G1" s="254"/>
      <c r="H1" s="254"/>
      <c r="I1" s="254"/>
      <c r="J1" s="254"/>
      <c r="K1" s="254"/>
      <c r="L1" s="254"/>
      <c r="M1" s="254"/>
      <c r="N1" s="254"/>
      <c r="O1" s="254"/>
      <c r="P1" s="254"/>
      <c r="Q1" s="254"/>
      <c r="R1" s="254"/>
      <c r="S1" s="254"/>
      <c r="T1" s="254"/>
      <c r="U1" s="254"/>
      <c r="V1" s="254"/>
      <c r="W1" s="254"/>
      <c r="X1" s="254"/>
      <c r="Y1" s="254"/>
      <c r="Z1" s="255"/>
    </row>
    <row r="2" spans="2:40" ht="23.25" x14ac:dyDescent="0.35">
      <c r="B2" s="256" t="s">
        <v>49</v>
      </c>
      <c r="C2" s="257"/>
      <c r="D2" s="257"/>
      <c r="E2" s="257"/>
      <c r="F2" s="257"/>
      <c r="G2" s="257"/>
      <c r="H2" s="257"/>
      <c r="I2" s="257"/>
      <c r="J2" s="257"/>
      <c r="K2" s="257"/>
      <c r="L2" s="257"/>
      <c r="M2" s="257"/>
      <c r="N2" s="257"/>
      <c r="O2" s="257"/>
      <c r="P2" s="257"/>
      <c r="Q2" s="257"/>
      <c r="R2" s="257"/>
      <c r="S2" s="257"/>
      <c r="T2" s="257"/>
      <c r="U2" s="257"/>
      <c r="V2" s="257"/>
      <c r="W2" s="257"/>
      <c r="X2" s="257"/>
      <c r="Y2" s="257"/>
      <c r="Z2" s="258"/>
    </row>
    <row r="3" spans="2:40" ht="20.25" customHeight="1" x14ac:dyDescent="0.3">
      <c r="B3" s="259" t="s">
        <v>187</v>
      </c>
      <c r="C3" s="260"/>
      <c r="D3" s="260"/>
      <c r="E3" s="260"/>
      <c r="F3" s="260"/>
      <c r="G3" s="260"/>
      <c r="H3" s="260"/>
      <c r="I3" s="260"/>
      <c r="J3" s="260"/>
      <c r="K3" s="260"/>
      <c r="L3" s="260"/>
      <c r="M3" s="260"/>
      <c r="N3" s="260"/>
      <c r="O3" s="260"/>
      <c r="P3" s="260"/>
      <c r="Q3" s="260"/>
      <c r="R3" s="260"/>
      <c r="S3" s="260"/>
      <c r="T3" s="260"/>
      <c r="U3" s="260"/>
      <c r="V3" s="260"/>
      <c r="W3" s="260"/>
      <c r="X3" s="260"/>
      <c r="Y3" s="260"/>
      <c r="Z3" s="261"/>
      <c r="AB3" s="1"/>
    </row>
    <row r="4" spans="2:40" ht="20.25" customHeight="1" x14ac:dyDescent="0.25">
      <c r="B4" s="262" t="s">
        <v>188</v>
      </c>
      <c r="C4" s="263"/>
      <c r="D4" s="263"/>
      <c r="E4" s="263"/>
      <c r="F4" s="263"/>
      <c r="G4" s="263"/>
      <c r="H4" s="263"/>
      <c r="I4" s="263"/>
      <c r="J4" s="263"/>
      <c r="K4" s="263"/>
      <c r="L4" s="263"/>
      <c r="M4" s="263"/>
      <c r="N4" s="263"/>
      <c r="O4" s="263"/>
      <c r="P4" s="263"/>
      <c r="Q4" s="263"/>
      <c r="R4" s="263"/>
      <c r="S4" s="263"/>
      <c r="T4" s="263"/>
      <c r="U4" s="263"/>
      <c r="V4" s="263"/>
      <c r="W4" s="263"/>
      <c r="X4" s="263"/>
      <c r="Y4" s="263"/>
      <c r="Z4" s="264"/>
      <c r="AB4" s="1"/>
    </row>
    <row r="5" spans="2:40" ht="18" customHeight="1" x14ac:dyDescent="0.25">
      <c r="B5" s="262" t="s">
        <v>299</v>
      </c>
      <c r="C5" s="263"/>
      <c r="D5" s="263"/>
      <c r="E5" s="263"/>
      <c r="F5" s="263"/>
      <c r="G5" s="263"/>
      <c r="H5" s="263"/>
      <c r="I5" s="263"/>
      <c r="J5" s="263"/>
      <c r="K5" s="263"/>
      <c r="L5" s="263"/>
      <c r="M5" s="263"/>
      <c r="N5" s="263"/>
      <c r="O5" s="263"/>
      <c r="P5" s="263"/>
      <c r="Q5" s="263"/>
      <c r="R5" s="263"/>
      <c r="S5" s="263"/>
      <c r="T5" s="263"/>
      <c r="U5" s="263"/>
      <c r="V5" s="263"/>
      <c r="W5" s="263"/>
      <c r="X5" s="263"/>
      <c r="Y5" s="263"/>
      <c r="Z5" s="264"/>
      <c r="AB5" s="1"/>
    </row>
    <row r="6" spans="2:40" ht="15" customHeight="1" x14ac:dyDescent="0.25">
      <c r="B6" s="265"/>
      <c r="C6" s="266"/>
      <c r="D6" s="266"/>
      <c r="E6" s="266"/>
      <c r="F6" s="234"/>
      <c r="G6" s="234"/>
      <c r="H6" s="234"/>
      <c r="I6" s="234"/>
      <c r="J6" s="234"/>
      <c r="K6" s="234"/>
      <c r="L6" s="234"/>
      <c r="M6" s="234"/>
      <c r="N6" s="234"/>
      <c r="O6" s="234"/>
      <c r="P6" s="234"/>
      <c r="Q6" s="234"/>
      <c r="R6" s="234"/>
      <c r="S6" s="234"/>
      <c r="T6" s="234"/>
      <c r="U6" s="234"/>
      <c r="V6" s="234"/>
      <c r="W6" s="234"/>
      <c r="X6" s="234"/>
      <c r="Y6" s="234"/>
      <c r="Z6" s="235"/>
    </row>
    <row r="7" spans="2:40" ht="15" customHeight="1" x14ac:dyDescent="0.25">
      <c r="B7" s="233"/>
      <c r="C7" s="234"/>
      <c r="D7" s="234"/>
      <c r="E7" s="234"/>
      <c r="F7" s="234"/>
      <c r="G7" s="234"/>
      <c r="H7" s="234"/>
      <c r="I7" s="234"/>
      <c r="J7" s="234"/>
      <c r="K7" s="234"/>
      <c r="L7" s="234"/>
      <c r="M7" s="234"/>
      <c r="N7" s="234"/>
      <c r="O7" s="234"/>
      <c r="P7" s="234"/>
      <c r="Q7" s="234"/>
      <c r="R7" s="234"/>
      <c r="S7" s="234"/>
      <c r="T7" s="234"/>
      <c r="U7" s="234"/>
      <c r="V7" s="234"/>
      <c r="W7" s="234"/>
      <c r="X7" s="234"/>
      <c r="Y7" s="234"/>
      <c r="Z7" s="235"/>
    </row>
    <row r="8" spans="2:40" ht="6.75" customHeight="1" x14ac:dyDescent="0.25">
      <c r="B8" s="233"/>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2:40" x14ac:dyDescent="0.25">
      <c r="B9" s="236"/>
      <c r="C9" s="237"/>
      <c r="D9" s="237"/>
      <c r="E9" s="237"/>
      <c r="F9" s="237"/>
      <c r="G9" s="237"/>
      <c r="H9" s="237"/>
      <c r="I9" s="237"/>
      <c r="J9" s="237"/>
      <c r="K9" s="237"/>
      <c r="L9" s="237"/>
      <c r="M9" s="237"/>
      <c r="N9" s="237"/>
      <c r="O9" s="237"/>
      <c r="P9" s="237"/>
      <c r="Q9" s="237"/>
      <c r="R9" s="237"/>
      <c r="S9" s="237"/>
      <c r="T9" s="237"/>
      <c r="U9" s="237"/>
      <c r="V9" s="237"/>
      <c r="W9" s="237"/>
      <c r="X9" s="237"/>
      <c r="Y9" s="237"/>
      <c r="Z9" s="238"/>
    </row>
    <row r="10" spans="2:40" s="2" customFormat="1" ht="12" customHeight="1" x14ac:dyDescent="0.25">
      <c r="B10" s="239" t="s">
        <v>0</v>
      </c>
      <c r="C10" s="134"/>
      <c r="D10" s="134"/>
      <c r="E10" s="134"/>
      <c r="F10" s="241" t="s">
        <v>189</v>
      </c>
      <c r="G10" s="242"/>
      <c r="H10" s="242"/>
      <c r="I10" s="242"/>
      <c r="J10" s="242"/>
      <c r="K10" s="242"/>
      <c r="L10" s="242"/>
      <c r="M10" s="242"/>
      <c r="N10" s="242"/>
      <c r="O10" s="242"/>
      <c r="P10" s="242"/>
      <c r="Q10" s="242"/>
      <c r="R10" s="242"/>
      <c r="S10" s="242"/>
      <c r="T10" s="242"/>
      <c r="U10" s="242"/>
      <c r="V10" s="242"/>
      <c r="W10" s="242"/>
      <c r="X10" s="242"/>
      <c r="Y10" s="242"/>
      <c r="Z10" s="243"/>
    </row>
    <row r="11" spans="2:40" s="2" customFormat="1" ht="12" customHeight="1" x14ac:dyDescent="0.25">
      <c r="B11" s="240"/>
      <c r="C11" s="46"/>
      <c r="D11" s="46"/>
      <c r="E11" s="46"/>
      <c r="F11" s="244"/>
      <c r="G11" s="245"/>
      <c r="H11" s="245"/>
      <c r="I11" s="245"/>
      <c r="J11" s="245"/>
      <c r="K11" s="245"/>
      <c r="L11" s="245"/>
      <c r="M11" s="245"/>
      <c r="N11" s="245"/>
      <c r="O11" s="245"/>
      <c r="P11" s="245"/>
      <c r="Q11" s="245"/>
      <c r="R11" s="245"/>
      <c r="S11" s="245"/>
      <c r="T11" s="245"/>
      <c r="U11" s="245"/>
      <c r="V11" s="245"/>
      <c r="W11" s="245"/>
      <c r="X11" s="245"/>
      <c r="Y11" s="245"/>
      <c r="Z11" s="246"/>
      <c r="AA11" s="3"/>
      <c r="AB11" s="3"/>
      <c r="AC11" s="3"/>
      <c r="AD11" s="3"/>
      <c r="AE11" s="3"/>
      <c r="AF11" s="3"/>
      <c r="AG11" s="3"/>
      <c r="AH11" s="3"/>
      <c r="AI11" s="3"/>
      <c r="AJ11" s="3"/>
      <c r="AK11" s="3"/>
      <c r="AL11" s="3"/>
      <c r="AM11" s="3"/>
      <c r="AN11" s="3"/>
    </row>
    <row r="12" spans="2:40" s="2" customFormat="1" ht="12" customHeight="1" x14ac:dyDescent="0.25">
      <c r="B12" s="240"/>
      <c r="C12" s="47"/>
      <c r="D12" s="47"/>
      <c r="E12" s="47"/>
      <c r="F12" s="247"/>
      <c r="G12" s="248"/>
      <c r="H12" s="248"/>
      <c r="I12" s="248"/>
      <c r="J12" s="248"/>
      <c r="K12" s="248"/>
      <c r="L12" s="248"/>
      <c r="M12" s="248"/>
      <c r="N12" s="248"/>
      <c r="O12" s="248"/>
      <c r="P12" s="248"/>
      <c r="Q12" s="248"/>
      <c r="R12" s="248"/>
      <c r="S12" s="248"/>
      <c r="T12" s="248"/>
      <c r="U12" s="248"/>
      <c r="V12" s="248"/>
      <c r="W12" s="248"/>
      <c r="X12" s="248"/>
      <c r="Y12" s="248"/>
      <c r="Z12" s="249"/>
      <c r="AA12" s="3"/>
      <c r="AB12" s="3"/>
      <c r="AC12" s="3"/>
      <c r="AD12" s="3"/>
      <c r="AE12" s="3"/>
      <c r="AF12" s="3"/>
      <c r="AG12" s="3"/>
      <c r="AH12" s="3"/>
      <c r="AI12" s="3"/>
      <c r="AJ12" s="3"/>
      <c r="AK12" s="3"/>
      <c r="AL12" s="3"/>
      <c r="AM12" s="3"/>
      <c r="AN12" s="3"/>
    </row>
    <row r="13" spans="2:40" s="2" customFormat="1" ht="12" customHeight="1" x14ac:dyDescent="0.25">
      <c r="B13" s="250" t="s">
        <v>1</v>
      </c>
      <c r="C13" s="130"/>
      <c r="D13" s="130"/>
      <c r="E13" s="130"/>
      <c r="F13" s="241" t="s">
        <v>190</v>
      </c>
      <c r="G13" s="242"/>
      <c r="H13" s="242"/>
      <c r="I13" s="242"/>
      <c r="J13" s="242"/>
      <c r="K13" s="242"/>
      <c r="L13" s="242"/>
      <c r="M13" s="242"/>
      <c r="N13" s="242"/>
      <c r="O13" s="242"/>
      <c r="P13" s="242"/>
      <c r="Q13" s="242"/>
      <c r="R13" s="242"/>
      <c r="S13" s="242"/>
      <c r="T13" s="242"/>
      <c r="U13" s="242"/>
      <c r="V13" s="242"/>
      <c r="W13" s="242"/>
      <c r="X13" s="242"/>
      <c r="Y13" s="242"/>
      <c r="Z13" s="243"/>
      <c r="AA13" s="4"/>
      <c r="AB13" s="5"/>
      <c r="AC13" s="5"/>
      <c r="AD13" s="5"/>
      <c r="AE13" s="5"/>
      <c r="AF13" s="5"/>
      <c r="AG13" s="5"/>
      <c r="AH13" s="5"/>
      <c r="AI13" s="5"/>
      <c r="AJ13" s="5"/>
      <c r="AK13" s="5"/>
      <c r="AL13" s="5"/>
      <c r="AM13" s="5"/>
      <c r="AN13" s="3"/>
    </row>
    <row r="14" spans="2:40" s="2" customFormat="1" ht="12" customHeight="1" x14ac:dyDescent="0.25">
      <c r="B14" s="251"/>
      <c r="C14" s="131"/>
      <c r="D14" s="131"/>
      <c r="E14" s="131"/>
      <c r="F14" s="244"/>
      <c r="G14" s="245"/>
      <c r="H14" s="245"/>
      <c r="I14" s="245"/>
      <c r="J14" s="245"/>
      <c r="K14" s="245"/>
      <c r="L14" s="245"/>
      <c r="M14" s="245"/>
      <c r="N14" s="245"/>
      <c r="O14" s="245"/>
      <c r="P14" s="245"/>
      <c r="Q14" s="245"/>
      <c r="R14" s="245"/>
      <c r="S14" s="245"/>
      <c r="T14" s="245"/>
      <c r="U14" s="245"/>
      <c r="V14" s="245"/>
      <c r="W14" s="245"/>
      <c r="X14" s="245"/>
      <c r="Y14" s="245"/>
      <c r="Z14" s="246"/>
      <c r="AA14" s="5"/>
      <c r="AB14" s="5"/>
      <c r="AC14" s="5"/>
      <c r="AD14" s="5"/>
      <c r="AE14" s="5"/>
      <c r="AF14" s="5"/>
      <c r="AG14" s="5"/>
      <c r="AH14" s="5"/>
      <c r="AI14" s="5"/>
      <c r="AJ14" s="5"/>
      <c r="AK14" s="5"/>
      <c r="AL14" s="5"/>
      <c r="AM14" s="5"/>
      <c r="AN14" s="3"/>
    </row>
    <row r="15" spans="2:40" s="2" customFormat="1" ht="12" customHeight="1" x14ac:dyDescent="0.25">
      <c r="B15" s="251"/>
      <c r="C15" s="131"/>
      <c r="D15" s="131"/>
      <c r="E15" s="131"/>
      <c r="F15" s="244"/>
      <c r="G15" s="245"/>
      <c r="H15" s="245"/>
      <c r="I15" s="245"/>
      <c r="J15" s="245"/>
      <c r="K15" s="245"/>
      <c r="L15" s="245"/>
      <c r="M15" s="245"/>
      <c r="N15" s="245"/>
      <c r="O15" s="245"/>
      <c r="P15" s="245"/>
      <c r="Q15" s="245"/>
      <c r="R15" s="245"/>
      <c r="S15" s="245"/>
      <c r="T15" s="245"/>
      <c r="U15" s="245"/>
      <c r="V15" s="245"/>
      <c r="W15" s="245"/>
      <c r="X15" s="245"/>
      <c r="Y15" s="245"/>
      <c r="Z15" s="246"/>
      <c r="AA15" s="5"/>
      <c r="AB15" s="5"/>
      <c r="AC15" s="5"/>
      <c r="AD15" s="5"/>
      <c r="AE15" s="5"/>
      <c r="AF15" s="5"/>
      <c r="AG15" s="5"/>
      <c r="AH15" s="5"/>
      <c r="AI15" s="5"/>
      <c r="AJ15" s="5"/>
      <c r="AK15" s="5"/>
      <c r="AL15" s="5"/>
      <c r="AM15" s="5"/>
      <c r="AN15" s="3"/>
    </row>
    <row r="16" spans="2:40" s="2" customFormat="1" ht="12" customHeight="1" x14ac:dyDescent="0.25">
      <c r="B16" s="252"/>
      <c r="C16" s="132"/>
      <c r="D16" s="132"/>
      <c r="E16" s="132"/>
      <c r="F16" s="247"/>
      <c r="G16" s="248"/>
      <c r="H16" s="248"/>
      <c r="I16" s="248"/>
      <c r="J16" s="248"/>
      <c r="K16" s="248"/>
      <c r="L16" s="248"/>
      <c r="M16" s="248"/>
      <c r="N16" s="248"/>
      <c r="O16" s="248"/>
      <c r="P16" s="248"/>
      <c r="Q16" s="248"/>
      <c r="R16" s="248"/>
      <c r="S16" s="248"/>
      <c r="T16" s="248"/>
      <c r="U16" s="248"/>
      <c r="V16" s="248"/>
      <c r="W16" s="248"/>
      <c r="X16" s="248"/>
      <c r="Y16" s="248"/>
      <c r="Z16" s="249"/>
      <c r="AA16" s="5"/>
      <c r="AB16" s="5"/>
      <c r="AC16" s="5"/>
      <c r="AD16" s="5"/>
      <c r="AE16" s="5"/>
      <c r="AF16" s="5"/>
      <c r="AG16" s="5"/>
      <c r="AH16" s="5"/>
      <c r="AI16" s="5"/>
      <c r="AJ16" s="5"/>
      <c r="AK16" s="5"/>
      <c r="AL16" s="5"/>
      <c r="AM16" s="5"/>
      <c r="AN16" s="3"/>
    </row>
    <row r="17" spans="2:40" s="2" customFormat="1" x14ac:dyDescent="0.25">
      <c r="B17" s="283" t="s">
        <v>2</v>
      </c>
      <c r="C17" s="126"/>
      <c r="D17" s="126"/>
      <c r="E17" s="126"/>
      <c r="F17" s="241" t="s">
        <v>210</v>
      </c>
      <c r="G17" s="242"/>
      <c r="H17" s="242"/>
      <c r="I17" s="242"/>
      <c r="J17" s="242"/>
      <c r="K17" s="242"/>
      <c r="L17" s="242"/>
      <c r="M17" s="242"/>
      <c r="N17" s="242"/>
      <c r="O17" s="242"/>
      <c r="P17" s="242"/>
      <c r="Q17" s="242"/>
      <c r="R17" s="242"/>
      <c r="S17" s="242"/>
      <c r="T17" s="242"/>
      <c r="U17" s="242"/>
      <c r="V17" s="242"/>
      <c r="W17" s="242"/>
      <c r="X17" s="242"/>
      <c r="Y17" s="242"/>
      <c r="Z17" s="243"/>
      <c r="AA17" s="3"/>
      <c r="AB17" s="3"/>
      <c r="AC17" s="3"/>
      <c r="AD17" s="3"/>
      <c r="AE17" s="3"/>
      <c r="AF17" s="3"/>
      <c r="AG17" s="3"/>
      <c r="AH17" s="3"/>
      <c r="AI17" s="3"/>
      <c r="AJ17" s="3"/>
      <c r="AK17" s="3"/>
      <c r="AL17" s="3"/>
      <c r="AM17" s="3"/>
      <c r="AN17" s="3"/>
    </row>
    <row r="18" spans="2:40" s="2" customFormat="1" ht="30" customHeight="1" x14ac:dyDescent="0.25">
      <c r="B18" s="284"/>
      <c r="C18" s="52"/>
      <c r="D18" s="52"/>
      <c r="E18" s="52"/>
      <c r="F18" s="247"/>
      <c r="G18" s="248"/>
      <c r="H18" s="248"/>
      <c r="I18" s="248"/>
      <c r="J18" s="248"/>
      <c r="K18" s="248"/>
      <c r="L18" s="248"/>
      <c r="M18" s="248"/>
      <c r="N18" s="248"/>
      <c r="O18" s="248"/>
      <c r="P18" s="248"/>
      <c r="Q18" s="248"/>
      <c r="R18" s="248"/>
      <c r="S18" s="248"/>
      <c r="T18" s="248"/>
      <c r="U18" s="248"/>
      <c r="V18" s="248"/>
      <c r="W18" s="248"/>
      <c r="X18" s="248"/>
      <c r="Y18" s="248"/>
      <c r="Z18" s="249"/>
      <c r="AA18" s="3"/>
      <c r="AB18" s="3"/>
      <c r="AC18" s="3"/>
      <c r="AD18" s="3"/>
      <c r="AE18" s="3"/>
      <c r="AF18" s="3"/>
      <c r="AG18" s="3"/>
      <c r="AH18" s="3"/>
      <c r="AI18" s="3"/>
      <c r="AJ18" s="3"/>
      <c r="AK18" s="3"/>
      <c r="AL18" s="3"/>
      <c r="AM18" s="3"/>
      <c r="AN18" s="3"/>
    </row>
    <row r="19" spans="2:40" s="2" customFormat="1" ht="44.25" customHeight="1" x14ac:dyDescent="0.25">
      <c r="B19" s="6" t="s">
        <v>3</v>
      </c>
      <c r="C19" s="53"/>
      <c r="D19" s="53"/>
      <c r="E19" s="53"/>
      <c r="F19" s="241" t="s">
        <v>191</v>
      </c>
      <c r="G19" s="242"/>
      <c r="H19" s="242"/>
      <c r="I19" s="242"/>
      <c r="J19" s="242"/>
      <c r="K19" s="242"/>
      <c r="L19" s="242"/>
      <c r="M19" s="242"/>
      <c r="N19" s="242"/>
      <c r="O19" s="242"/>
      <c r="P19" s="242"/>
      <c r="Q19" s="242"/>
      <c r="R19" s="242"/>
      <c r="S19" s="242"/>
      <c r="T19" s="242"/>
      <c r="U19" s="242"/>
      <c r="V19" s="242"/>
      <c r="W19" s="242"/>
      <c r="X19" s="242"/>
      <c r="Y19" s="242"/>
      <c r="Z19" s="243"/>
      <c r="AA19" s="3"/>
      <c r="AB19" s="3"/>
      <c r="AC19" s="3"/>
      <c r="AD19" s="3"/>
      <c r="AE19" s="3"/>
      <c r="AF19" s="3"/>
      <c r="AG19" s="3"/>
      <c r="AH19" s="3"/>
      <c r="AI19" s="3"/>
      <c r="AJ19" s="3"/>
      <c r="AK19" s="3"/>
      <c r="AL19" s="3"/>
      <c r="AM19" s="3"/>
      <c r="AN19" s="3"/>
    </row>
    <row r="20" spans="2:40" s="2" customFormat="1" x14ac:dyDescent="0.25">
      <c r="B20" s="239" t="s">
        <v>4</v>
      </c>
      <c r="C20" s="134"/>
      <c r="D20" s="134"/>
      <c r="E20" s="134"/>
      <c r="F20" s="286">
        <v>0</v>
      </c>
      <c r="G20" s="287"/>
      <c r="H20" s="287"/>
      <c r="I20" s="288"/>
      <c r="J20" s="292" t="s">
        <v>5</v>
      </c>
      <c r="K20" s="293"/>
      <c r="L20" s="293"/>
      <c r="M20" s="293"/>
      <c r="N20" s="293"/>
      <c r="O20" s="293"/>
      <c r="P20" s="294"/>
      <c r="Q20" s="298">
        <v>93243217.329999998</v>
      </c>
      <c r="R20" s="299"/>
      <c r="S20" s="299"/>
      <c r="T20" s="299"/>
      <c r="U20" s="299"/>
      <c r="V20" s="299"/>
      <c r="W20" s="299"/>
      <c r="X20" s="299"/>
      <c r="Y20" s="299"/>
      <c r="Z20" s="300"/>
    </row>
    <row r="21" spans="2:40" s="2" customFormat="1" x14ac:dyDescent="0.25">
      <c r="B21" s="239"/>
      <c r="C21" s="135"/>
      <c r="D21" s="135"/>
      <c r="E21" s="135"/>
      <c r="F21" s="289"/>
      <c r="G21" s="290"/>
      <c r="H21" s="290"/>
      <c r="I21" s="291"/>
      <c r="J21" s="295"/>
      <c r="K21" s="296"/>
      <c r="L21" s="296"/>
      <c r="M21" s="296"/>
      <c r="N21" s="296"/>
      <c r="O21" s="296"/>
      <c r="P21" s="297"/>
      <c r="Q21" s="301"/>
      <c r="R21" s="302"/>
      <c r="S21" s="302"/>
      <c r="T21" s="302"/>
      <c r="U21" s="302"/>
      <c r="V21" s="302"/>
      <c r="W21" s="302"/>
      <c r="X21" s="302"/>
      <c r="Y21" s="302"/>
      <c r="Z21" s="303"/>
    </row>
    <row r="22" spans="2:40" s="2" customFormat="1" x14ac:dyDescent="0.25">
      <c r="B22" s="267"/>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9"/>
    </row>
    <row r="23" spans="2:40" s="2" customFormat="1" x14ac:dyDescent="0.25">
      <c r="B23" s="270" t="s">
        <v>6</v>
      </c>
      <c r="C23" s="271"/>
      <c r="D23" s="271"/>
      <c r="E23" s="271"/>
      <c r="F23" s="272"/>
      <c r="G23" s="273" t="s">
        <v>286</v>
      </c>
      <c r="H23" s="274"/>
      <c r="I23" s="274"/>
      <c r="J23" s="274"/>
      <c r="K23" s="274"/>
      <c r="L23" s="274"/>
      <c r="M23" s="274"/>
      <c r="N23" s="274"/>
      <c r="O23" s="274"/>
      <c r="P23" s="274"/>
      <c r="Q23" s="274"/>
      <c r="R23" s="274"/>
      <c r="S23" s="274"/>
      <c r="T23" s="274"/>
      <c r="U23" s="274"/>
      <c r="V23" s="274"/>
      <c r="W23" s="274"/>
      <c r="X23" s="274"/>
      <c r="Y23" s="274"/>
      <c r="Z23" s="275"/>
    </row>
    <row r="24" spans="2:40" s="2" customFormat="1" x14ac:dyDescent="0.25">
      <c r="B24" s="276" t="s">
        <v>7</v>
      </c>
      <c r="C24" s="274"/>
      <c r="D24" s="274"/>
      <c r="E24" s="274"/>
      <c r="F24" s="275"/>
      <c r="G24" s="277" t="s">
        <v>287</v>
      </c>
      <c r="H24" s="278"/>
      <c r="I24" s="278"/>
      <c r="J24" s="278"/>
      <c r="K24" s="278"/>
      <c r="L24" s="278"/>
      <c r="M24" s="278"/>
      <c r="N24" s="278"/>
      <c r="O24" s="278"/>
      <c r="P24" s="278"/>
      <c r="Q24" s="278"/>
      <c r="R24" s="278"/>
      <c r="S24" s="278"/>
      <c r="T24" s="278"/>
      <c r="U24" s="278"/>
      <c r="V24" s="278"/>
      <c r="W24" s="278"/>
      <c r="X24" s="278"/>
      <c r="Y24" s="278"/>
      <c r="Z24" s="279"/>
    </row>
    <row r="25" spans="2:40" s="2" customFormat="1" x14ac:dyDescent="0.25">
      <c r="B25" s="225"/>
      <c r="C25" s="223"/>
      <c r="D25" s="223"/>
      <c r="E25" s="223"/>
      <c r="F25" s="224"/>
      <c r="G25" s="226" t="s">
        <v>288</v>
      </c>
      <c r="H25" s="227"/>
      <c r="I25" s="227"/>
      <c r="J25" s="227"/>
      <c r="K25" s="227"/>
      <c r="L25" s="227"/>
      <c r="M25" s="227"/>
      <c r="N25" s="227"/>
      <c r="O25" s="227"/>
      <c r="P25" s="227"/>
      <c r="Q25" s="227"/>
      <c r="R25" s="227"/>
      <c r="S25" s="227"/>
      <c r="T25" s="227"/>
      <c r="U25" s="227"/>
      <c r="V25" s="227"/>
      <c r="W25" s="227"/>
      <c r="X25" s="227"/>
      <c r="Y25" s="227"/>
      <c r="Z25" s="228"/>
    </row>
    <row r="26" spans="2:40" s="2" customFormat="1" x14ac:dyDescent="0.25">
      <c r="B26" s="225"/>
      <c r="C26" s="223"/>
      <c r="D26" s="223"/>
      <c r="E26" s="223"/>
      <c r="F26" s="224"/>
      <c r="G26" s="226" t="s">
        <v>289</v>
      </c>
      <c r="H26" s="227"/>
      <c r="I26" s="227"/>
      <c r="J26" s="227"/>
      <c r="K26" s="227"/>
      <c r="L26" s="227"/>
      <c r="M26" s="227"/>
      <c r="N26" s="227"/>
      <c r="O26" s="227"/>
      <c r="P26" s="227"/>
      <c r="Q26" s="227"/>
      <c r="R26" s="227"/>
      <c r="S26" s="227"/>
      <c r="T26" s="227"/>
      <c r="U26" s="227"/>
      <c r="V26" s="227"/>
      <c r="W26" s="227"/>
      <c r="X26" s="227"/>
      <c r="Y26" s="227"/>
      <c r="Z26" s="228"/>
    </row>
    <row r="27" spans="2:40" s="2" customFormat="1" x14ac:dyDescent="0.25">
      <c r="B27" s="225"/>
      <c r="C27" s="223"/>
      <c r="D27" s="223"/>
      <c r="E27" s="223"/>
      <c r="F27" s="224"/>
      <c r="G27" s="226" t="s">
        <v>290</v>
      </c>
      <c r="H27" s="227"/>
      <c r="I27" s="227"/>
      <c r="J27" s="227"/>
      <c r="K27" s="227"/>
      <c r="L27" s="227"/>
      <c r="M27" s="227"/>
      <c r="N27" s="227"/>
      <c r="O27" s="227"/>
      <c r="P27" s="227"/>
      <c r="Q27" s="227"/>
      <c r="R27" s="227"/>
      <c r="S27" s="227"/>
      <c r="T27" s="227"/>
      <c r="U27" s="227"/>
      <c r="V27" s="227"/>
      <c r="W27" s="227"/>
      <c r="X27" s="227"/>
      <c r="Y27" s="227"/>
      <c r="Z27" s="228"/>
    </row>
    <row r="28" spans="2:40" s="7" customFormat="1" x14ac:dyDescent="0.25">
      <c r="B28" s="280" t="s">
        <v>8</v>
      </c>
      <c r="C28" s="281"/>
      <c r="D28" s="281"/>
      <c r="E28" s="281"/>
      <c r="F28" s="282"/>
      <c r="G28" s="280" t="s">
        <v>9</v>
      </c>
      <c r="H28" s="281"/>
      <c r="I28" s="281"/>
      <c r="J28" s="281"/>
      <c r="K28" s="281"/>
      <c r="L28" s="281"/>
      <c r="M28" s="281"/>
      <c r="N28" s="281"/>
      <c r="O28" s="281"/>
      <c r="P28" s="281"/>
      <c r="Q28" s="281"/>
      <c r="R28" s="281"/>
      <c r="S28" s="281"/>
      <c r="T28" s="281"/>
      <c r="U28" s="281"/>
      <c r="V28" s="281"/>
      <c r="W28" s="281"/>
      <c r="X28" s="281"/>
      <c r="Y28" s="281"/>
      <c r="Z28" s="282"/>
    </row>
    <row r="29" spans="2:40" s="2" customFormat="1" x14ac:dyDescent="0.25">
      <c r="B29" s="280"/>
      <c r="C29" s="281"/>
      <c r="D29" s="281"/>
      <c r="E29" s="281"/>
      <c r="F29" s="282"/>
      <c r="G29" s="8" t="s">
        <v>10</v>
      </c>
      <c r="H29" s="63">
        <v>2</v>
      </c>
      <c r="I29" s="8" t="s">
        <v>11</v>
      </c>
      <c r="J29" s="325" t="s">
        <v>58</v>
      </c>
      <c r="K29" s="326"/>
      <c r="L29" s="327" t="s">
        <v>12</v>
      </c>
      <c r="M29" s="328"/>
      <c r="N29" s="329"/>
      <c r="O29" s="129"/>
      <c r="P29" s="325" t="s">
        <v>58</v>
      </c>
      <c r="Q29" s="330"/>
      <c r="R29" s="330"/>
      <c r="S29" s="326"/>
      <c r="T29" s="9"/>
      <c r="U29" s="10"/>
      <c r="V29" s="10"/>
      <c r="W29" s="10"/>
      <c r="X29" s="10"/>
      <c r="Y29" s="10"/>
      <c r="Z29" s="11"/>
    </row>
    <row r="30" spans="2:40" s="2" customFormat="1" x14ac:dyDescent="0.25">
      <c r="B30" s="331"/>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3"/>
    </row>
    <row r="31" spans="2:40" s="2" customFormat="1" x14ac:dyDescent="0.25">
      <c r="B31" s="270" t="s">
        <v>13</v>
      </c>
      <c r="C31" s="271"/>
      <c r="D31" s="271"/>
      <c r="E31" s="271"/>
      <c r="F31" s="272"/>
      <c r="G31" s="273" t="s">
        <v>64</v>
      </c>
      <c r="H31" s="274"/>
      <c r="I31" s="274"/>
      <c r="J31" s="274"/>
      <c r="K31" s="274"/>
      <c r="L31" s="274"/>
      <c r="M31" s="274"/>
      <c r="N31" s="274"/>
      <c r="O31" s="274"/>
      <c r="P31" s="274"/>
      <c r="Q31" s="274"/>
      <c r="R31" s="274"/>
      <c r="S31" s="274"/>
      <c r="T31" s="274"/>
      <c r="U31" s="274"/>
      <c r="V31" s="274"/>
      <c r="W31" s="274"/>
      <c r="X31" s="274"/>
      <c r="Y31" s="274"/>
      <c r="Z31" s="275"/>
    </row>
    <row r="32" spans="2:40" s="2" customFormat="1" x14ac:dyDescent="0.25">
      <c r="B32" s="12"/>
      <c r="C32" s="13"/>
      <c r="D32" s="13"/>
      <c r="E32" s="13"/>
      <c r="F32" s="13"/>
      <c r="G32" s="13"/>
      <c r="H32" s="13"/>
      <c r="I32" s="13"/>
      <c r="J32" s="13"/>
      <c r="K32" s="13"/>
      <c r="L32" s="13"/>
      <c r="M32" s="13"/>
      <c r="N32" s="13"/>
      <c r="O32" s="13"/>
      <c r="P32" s="13"/>
      <c r="Q32" s="13"/>
      <c r="R32" s="13"/>
      <c r="S32" s="13"/>
      <c r="T32" s="13"/>
      <c r="U32" s="13"/>
      <c r="V32" s="13"/>
      <c r="W32" s="13"/>
      <c r="X32" s="13"/>
      <c r="Y32" s="13"/>
      <c r="Z32" s="14"/>
    </row>
    <row r="33" spans="2:26" s="2" customFormat="1" x14ac:dyDescent="0.25">
      <c r="B33" s="285" t="s">
        <v>14</v>
      </c>
      <c r="C33" s="304"/>
      <c r="D33" s="304"/>
      <c r="E33" s="304"/>
      <c r="F33" s="272"/>
      <c r="G33" s="15" t="s">
        <v>15</v>
      </c>
      <c r="H33" s="15" t="s">
        <v>65</v>
      </c>
      <c r="I33" s="273" t="s">
        <v>16</v>
      </c>
      <c r="J33" s="274"/>
      <c r="K33" s="275"/>
      <c r="L33" s="305" t="s">
        <v>17</v>
      </c>
      <c r="M33" s="306"/>
      <c r="N33" s="306"/>
      <c r="O33" s="306"/>
      <c r="P33" s="306"/>
      <c r="Q33" s="306"/>
      <c r="R33" s="306"/>
      <c r="S33" s="306"/>
      <c r="T33" s="306"/>
      <c r="U33" s="306"/>
      <c r="V33" s="306"/>
      <c r="W33" s="306"/>
      <c r="X33" s="306"/>
      <c r="Y33" s="306"/>
      <c r="Z33" s="307"/>
    </row>
    <row r="34" spans="2:26" s="2" customFormat="1" x14ac:dyDescent="0.25">
      <c r="B34" s="308"/>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10"/>
    </row>
    <row r="35" spans="2:26" s="2" customFormat="1" x14ac:dyDescent="0.25">
      <c r="B35" s="311" t="s">
        <v>18</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3"/>
    </row>
    <row r="36" spans="2:26" x14ac:dyDescent="0.25">
      <c r="B36" s="314" t="s">
        <v>19</v>
      </c>
      <c r="C36" s="316" t="s">
        <v>104</v>
      </c>
      <c r="D36" s="317"/>
      <c r="E36" s="317"/>
      <c r="F36" s="317"/>
      <c r="G36" s="317"/>
      <c r="H36" s="317"/>
      <c r="I36" s="317"/>
      <c r="J36" s="317"/>
      <c r="K36" s="317"/>
      <c r="L36" s="317"/>
      <c r="M36" s="317"/>
      <c r="N36" s="317"/>
      <c r="O36" s="317"/>
      <c r="P36" s="317"/>
      <c r="Q36" s="317"/>
      <c r="R36" s="317"/>
      <c r="S36" s="317"/>
      <c r="T36" s="317"/>
      <c r="U36" s="317"/>
      <c r="V36" s="317"/>
      <c r="W36" s="317"/>
      <c r="X36" s="317"/>
      <c r="Y36" s="317"/>
      <c r="Z36" s="318"/>
    </row>
    <row r="37" spans="2:26" x14ac:dyDescent="0.25">
      <c r="B37" s="315"/>
      <c r="C37" s="319"/>
      <c r="D37" s="320"/>
      <c r="E37" s="320"/>
      <c r="F37" s="320"/>
      <c r="G37" s="320"/>
      <c r="H37" s="320"/>
      <c r="I37" s="320"/>
      <c r="J37" s="320"/>
      <c r="K37" s="320"/>
      <c r="L37" s="320"/>
      <c r="M37" s="320"/>
      <c r="N37" s="320"/>
      <c r="O37" s="320"/>
      <c r="P37" s="320"/>
      <c r="Q37" s="320"/>
      <c r="R37" s="320"/>
      <c r="S37" s="320"/>
      <c r="T37" s="320"/>
      <c r="U37" s="320"/>
      <c r="V37" s="320"/>
      <c r="W37" s="320"/>
      <c r="X37" s="320"/>
      <c r="Y37" s="320"/>
      <c r="Z37" s="321"/>
    </row>
    <row r="38" spans="2:26" ht="15" customHeight="1" x14ac:dyDescent="0.25">
      <c r="B38" s="315"/>
      <c r="C38" s="322"/>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2:26" x14ac:dyDescent="0.25">
      <c r="B39" s="349"/>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1"/>
    </row>
    <row r="40" spans="2:26" x14ac:dyDescent="0.25">
      <c r="B40" s="352" t="s">
        <v>20</v>
      </c>
      <c r="C40" s="343" t="s">
        <v>66</v>
      </c>
      <c r="D40" s="344"/>
      <c r="E40" s="344"/>
      <c r="F40" s="344"/>
      <c r="G40" s="344"/>
      <c r="H40" s="344"/>
      <c r="I40" s="344"/>
      <c r="J40" s="344"/>
      <c r="K40" s="344"/>
      <c r="L40" s="344"/>
      <c r="M40" s="344"/>
      <c r="N40" s="344"/>
      <c r="O40" s="344"/>
      <c r="P40" s="344"/>
      <c r="Q40" s="344"/>
      <c r="R40" s="344"/>
      <c r="S40" s="344"/>
      <c r="T40" s="344"/>
      <c r="U40" s="344"/>
      <c r="V40" s="344"/>
      <c r="W40" s="344"/>
      <c r="X40" s="344"/>
      <c r="Y40" s="344"/>
      <c r="Z40" s="345"/>
    </row>
    <row r="41" spans="2:26" x14ac:dyDescent="0.25">
      <c r="B41" s="353"/>
      <c r="C41" s="355"/>
      <c r="D41" s="356"/>
      <c r="E41" s="356"/>
      <c r="F41" s="356"/>
      <c r="G41" s="356"/>
      <c r="H41" s="356"/>
      <c r="I41" s="356"/>
      <c r="J41" s="356"/>
      <c r="K41" s="356"/>
      <c r="L41" s="356"/>
      <c r="M41" s="356"/>
      <c r="N41" s="356"/>
      <c r="O41" s="356"/>
      <c r="P41" s="356"/>
      <c r="Q41" s="356"/>
      <c r="R41" s="356"/>
      <c r="S41" s="356"/>
      <c r="T41" s="356"/>
      <c r="U41" s="356"/>
      <c r="V41" s="356"/>
      <c r="W41" s="356"/>
      <c r="X41" s="356"/>
      <c r="Y41" s="356"/>
      <c r="Z41" s="357"/>
    </row>
    <row r="42" spans="2:26" ht="15" customHeight="1" x14ac:dyDescent="0.25">
      <c r="B42" s="354"/>
      <c r="C42" s="346"/>
      <c r="D42" s="347"/>
      <c r="E42" s="347"/>
      <c r="F42" s="347"/>
      <c r="G42" s="347"/>
      <c r="H42" s="347"/>
      <c r="I42" s="347"/>
      <c r="J42" s="347"/>
      <c r="K42" s="347"/>
      <c r="L42" s="347"/>
      <c r="M42" s="347"/>
      <c r="N42" s="347"/>
      <c r="O42" s="347"/>
      <c r="P42" s="347"/>
      <c r="Q42" s="347"/>
      <c r="R42" s="347"/>
      <c r="S42" s="347"/>
      <c r="T42" s="347"/>
      <c r="U42" s="347"/>
      <c r="V42" s="347"/>
      <c r="W42" s="347"/>
      <c r="X42" s="347"/>
      <c r="Y42" s="347"/>
      <c r="Z42" s="348"/>
    </row>
    <row r="43" spans="2:26" x14ac:dyDescent="0.25">
      <c r="B43" s="358"/>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60"/>
    </row>
    <row r="44" spans="2:26" ht="15" customHeight="1" x14ac:dyDescent="0.25">
      <c r="B44" s="361" t="s">
        <v>21</v>
      </c>
      <c r="C44" s="362"/>
      <c r="D44" s="363"/>
      <c r="E44" s="363"/>
      <c r="F44" s="363"/>
      <c r="G44" s="363"/>
      <c r="H44" s="363"/>
      <c r="I44" s="362"/>
      <c r="J44" s="362"/>
      <c r="K44" s="364"/>
      <c r="L44" s="343" t="s">
        <v>78</v>
      </c>
      <c r="M44" s="345"/>
      <c r="N44" s="343" t="s">
        <v>22</v>
      </c>
      <c r="O44" s="344"/>
      <c r="P44" s="345"/>
      <c r="Q44" s="343" t="s">
        <v>23</v>
      </c>
      <c r="R44" s="344"/>
      <c r="S44" s="345"/>
      <c r="T44" s="343" t="s">
        <v>24</v>
      </c>
      <c r="U44" s="344"/>
      <c r="V44" s="345"/>
      <c r="W44" s="343" t="s">
        <v>25</v>
      </c>
      <c r="X44" s="344"/>
      <c r="Y44" s="345"/>
      <c r="Z44" s="334" t="s">
        <v>26</v>
      </c>
    </row>
    <row r="45" spans="2:26" ht="38.25" customHeight="1" x14ac:dyDescent="0.25">
      <c r="B45" s="316" t="s">
        <v>27</v>
      </c>
      <c r="C45" s="318"/>
      <c r="D45" s="316" t="s">
        <v>56</v>
      </c>
      <c r="E45" s="318"/>
      <c r="F45" s="337" t="s">
        <v>28</v>
      </c>
      <c r="G45" s="338"/>
      <c r="H45" s="341" t="s">
        <v>73</v>
      </c>
      <c r="I45" s="343" t="s">
        <v>83</v>
      </c>
      <c r="J45" s="344"/>
      <c r="K45" s="345"/>
      <c r="L45" s="355"/>
      <c r="M45" s="357"/>
      <c r="N45" s="346"/>
      <c r="O45" s="347"/>
      <c r="P45" s="348"/>
      <c r="Q45" s="346"/>
      <c r="R45" s="347"/>
      <c r="S45" s="348"/>
      <c r="T45" s="346"/>
      <c r="U45" s="347"/>
      <c r="V45" s="348"/>
      <c r="W45" s="346"/>
      <c r="X45" s="347"/>
      <c r="Y45" s="348"/>
      <c r="Z45" s="335"/>
    </row>
    <row r="46" spans="2:26" ht="15.75" customHeight="1" x14ac:dyDescent="0.25">
      <c r="B46" s="322"/>
      <c r="C46" s="324"/>
      <c r="D46" s="322"/>
      <c r="E46" s="324"/>
      <c r="F46" s="339"/>
      <c r="G46" s="340"/>
      <c r="H46" s="342"/>
      <c r="I46" s="346"/>
      <c r="J46" s="347"/>
      <c r="K46" s="348"/>
      <c r="L46" s="346"/>
      <c r="M46" s="348"/>
      <c r="N46" s="125" t="s">
        <v>81</v>
      </c>
      <c r="O46" s="85" t="s">
        <v>80</v>
      </c>
      <c r="P46" s="112" t="s">
        <v>82</v>
      </c>
      <c r="Q46" s="125" t="s">
        <v>81</v>
      </c>
      <c r="R46" s="85" t="s">
        <v>80</v>
      </c>
      <c r="S46" s="112" t="s">
        <v>82</v>
      </c>
      <c r="T46" s="125" t="s">
        <v>81</v>
      </c>
      <c r="U46" s="85" t="s">
        <v>80</v>
      </c>
      <c r="V46" s="112" t="s">
        <v>82</v>
      </c>
      <c r="W46" s="125" t="s">
        <v>81</v>
      </c>
      <c r="X46" s="85" t="s">
        <v>80</v>
      </c>
      <c r="Y46" s="112" t="s">
        <v>82</v>
      </c>
      <c r="Z46" s="336"/>
    </row>
    <row r="47" spans="2:26" ht="15" customHeight="1" x14ac:dyDescent="0.25">
      <c r="B47" s="381" t="s">
        <v>62</v>
      </c>
      <c r="C47" s="382"/>
      <c r="D47" s="66" t="s">
        <v>61</v>
      </c>
      <c r="E47" s="68" t="s">
        <v>68</v>
      </c>
      <c r="F47" s="241" t="s">
        <v>72</v>
      </c>
      <c r="G47" s="385"/>
      <c r="H47" s="390" t="s">
        <v>74</v>
      </c>
      <c r="I47" s="77" t="s">
        <v>29</v>
      </c>
      <c r="J47" s="369">
        <f>+P47+S47</f>
        <v>200</v>
      </c>
      <c r="K47" s="370"/>
      <c r="L47" s="377">
        <f>+((J47-J48)/J48)*100%</f>
        <v>0.42857142857142855</v>
      </c>
      <c r="M47" s="378"/>
      <c r="N47" s="371">
        <f>+((P47-P48)/+P48)*100%</f>
        <v>0.53846153846153844</v>
      </c>
      <c r="O47" s="86" t="s">
        <v>61</v>
      </c>
      <c r="P47" s="133">
        <v>100</v>
      </c>
      <c r="Q47" s="371">
        <f>+((S47-S48)/+S48)*100%</f>
        <v>0.33333333333333331</v>
      </c>
      <c r="R47" s="86" t="s">
        <v>61</v>
      </c>
      <c r="S47" s="133">
        <v>100</v>
      </c>
      <c r="T47" s="371">
        <v>0</v>
      </c>
      <c r="U47" s="86" t="s">
        <v>61</v>
      </c>
      <c r="V47" s="133"/>
      <c r="W47" s="371">
        <v>0</v>
      </c>
      <c r="X47" s="86" t="s">
        <v>61</v>
      </c>
      <c r="Y47" s="133"/>
      <c r="Z47" s="365">
        <f>+J47/J48</f>
        <v>1.4285714285714286</v>
      </c>
    </row>
    <row r="48" spans="2:26" ht="17.25" customHeight="1" x14ac:dyDescent="0.25">
      <c r="B48" s="383"/>
      <c r="C48" s="384"/>
      <c r="D48" s="56"/>
      <c r="E48" s="373" t="s">
        <v>67</v>
      </c>
      <c r="F48" s="386"/>
      <c r="G48" s="387"/>
      <c r="H48" s="391"/>
      <c r="I48" s="77" t="s">
        <v>79</v>
      </c>
      <c r="J48" s="369">
        <f>+P48+S48</f>
        <v>140</v>
      </c>
      <c r="K48" s="370"/>
      <c r="L48" s="379"/>
      <c r="M48" s="380"/>
      <c r="N48" s="372"/>
      <c r="O48" s="86" t="s">
        <v>63</v>
      </c>
      <c r="P48" s="65">
        <v>65</v>
      </c>
      <c r="Q48" s="372"/>
      <c r="R48" s="86" t="s">
        <v>63</v>
      </c>
      <c r="S48" s="65">
        <v>75</v>
      </c>
      <c r="T48" s="372"/>
      <c r="U48" s="86" t="s">
        <v>63</v>
      </c>
      <c r="V48" s="65"/>
      <c r="W48" s="372"/>
      <c r="X48" s="86" t="s">
        <v>63</v>
      </c>
      <c r="Y48" s="65"/>
      <c r="Z48" s="366"/>
    </row>
    <row r="49" spans="2:27" ht="15" customHeight="1" x14ac:dyDescent="0.25">
      <c r="B49" s="110"/>
      <c r="C49" s="111"/>
      <c r="D49" s="56"/>
      <c r="E49" s="373"/>
      <c r="F49" s="386"/>
      <c r="G49" s="387"/>
      <c r="H49" s="375" t="s">
        <v>75</v>
      </c>
      <c r="I49" s="77" t="s">
        <v>29</v>
      </c>
      <c r="J49" s="369">
        <f>+P49+S49</f>
        <v>200</v>
      </c>
      <c r="K49" s="370"/>
      <c r="L49" s="377">
        <f>+((J49-J50)/J50)*100%</f>
        <v>0.42857142857142855</v>
      </c>
      <c r="M49" s="378"/>
      <c r="N49" s="371">
        <f>+((P49-P50)/+P50)*100%</f>
        <v>0.33333333333333331</v>
      </c>
      <c r="O49" s="86" t="s">
        <v>61</v>
      </c>
      <c r="P49" s="133">
        <v>100</v>
      </c>
      <c r="Q49" s="371">
        <f>+((S49-S50)/+S50)*100%</f>
        <v>0.53846153846153844</v>
      </c>
      <c r="R49" s="86" t="s">
        <v>61</v>
      </c>
      <c r="S49" s="133">
        <v>100</v>
      </c>
      <c r="T49" s="371">
        <v>0</v>
      </c>
      <c r="U49" s="86" t="s">
        <v>61</v>
      </c>
      <c r="V49" s="133"/>
      <c r="W49" s="371">
        <v>0</v>
      </c>
      <c r="X49" s="86" t="s">
        <v>61</v>
      </c>
      <c r="Y49" s="133"/>
      <c r="Z49" s="365">
        <f>+J49/J50</f>
        <v>1.4285714285714286</v>
      </c>
    </row>
    <row r="50" spans="2:27" ht="15" customHeight="1" x14ac:dyDescent="0.25">
      <c r="B50" s="367" t="s">
        <v>57</v>
      </c>
      <c r="C50" s="368"/>
      <c r="D50" s="57"/>
      <c r="E50" s="374"/>
      <c r="F50" s="388"/>
      <c r="G50" s="389"/>
      <c r="H50" s="376"/>
      <c r="I50" s="77" t="s">
        <v>79</v>
      </c>
      <c r="J50" s="369">
        <f>+P50+S50</f>
        <v>140</v>
      </c>
      <c r="K50" s="370"/>
      <c r="L50" s="379"/>
      <c r="M50" s="380"/>
      <c r="N50" s="372"/>
      <c r="O50" s="86" t="s">
        <v>63</v>
      </c>
      <c r="P50" s="65">
        <v>75</v>
      </c>
      <c r="Q50" s="372"/>
      <c r="R50" s="86" t="s">
        <v>63</v>
      </c>
      <c r="S50" s="65">
        <v>65</v>
      </c>
      <c r="T50" s="372"/>
      <c r="U50" s="86" t="s">
        <v>63</v>
      </c>
      <c r="V50" s="65"/>
      <c r="W50" s="372"/>
      <c r="X50" s="86" t="s">
        <v>63</v>
      </c>
      <c r="Y50" s="65"/>
      <c r="Z50" s="366"/>
    </row>
    <row r="51" spans="2:27" ht="12" customHeight="1" x14ac:dyDescent="0.25">
      <c r="B51" s="428" t="s">
        <v>71</v>
      </c>
      <c r="C51" s="429"/>
      <c r="D51" s="67" t="s">
        <v>63</v>
      </c>
      <c r="E51" s="107" t="s">
        <v>69</v>
      </c>
      <c r="F51" s="241" t="s">
        <v>72</v>
      </c>
      <c r="G51" s="385"/>
      <c r="H51" s="375" t="s">
        <v>76</v>
      </c>
      <c r="I51" s="392"/>
      <c r="J51" s="393"/>
      <c r="K51" s="394"/>
      <c r="L51" s="398" t="s">
        <v>73</v>
      </c>
      <c r="M51" s="399"/>
      <c r="N51" s="402">
        <v>23310804.370000001</v>
      </c>
      <c r="O51" s="403"/>
      <c r="P51" s="404"/>
      <c r="Q51" s="408">
        <v>23310804.370000001</v>
      </c>
      <c r="R51" s="409"/>
      <c r="S51" s="410"/>
      <c r="T51" s="408">
        <v>22979554.350000001</v>
      </c>
      <c r="U51" s="409"/>
      <c r="V51" s="410"/>
      <c r="W51" s="408"/>
      <c r="X51" s="409"/>
      <c r="Y51" s="410"/>
      <c r="Z51" s="414">
        <f>+N51+Q51</f>
        <v>46621608.740000002</v>
      </c>
      <c r="AA51" s="16"/>
    </row>
    <row r="52" spans="2:27" ht="12" customHeight="1" x14ac:dyDescent="0.25">
      <c r="B52" s="430"/>
      <c r="C52" s="431"/>
      <c r="D52" s="56"/>
      <c r="E52" s="373" t="s">
        <v>70</v>
      </c>
      <c r="F52" s="386"/>
      <c r="G52" s="387"/>
      <c r="H52" s="376"/>
      <c r="I52" s="395"/>
      <c r="J52" s="396"/>
      <c r="K52" s="397"/>
      <c r="L52" s="400"/>
      <c r="M52" s="401"/>
      <c r="N52" s="405"/>
      <c r="O52" s="406"/>
      <c r="P52" s="407"/>
      <c r="Q52" s="411"/>
      <c r="R52" s="412"/>
      <c r="S52" s="413"/>
      <c r="T52" s="411"/>
      <c r="U52" s="412"/>
      <c r="V52" s="413"/>
      <c r="W52" s="411"/>
      <c r="X52" s="412"/>
      <c r="Y52" s="413"/>
      <c r="Z52" s="415"/>
      <c r="AA52" s="16"/>
    </row>
    <row r="53" spans="2:27" ht="12" customHeight="1" x14ac:dyDescent="0.25">
      <c r="B53" s="108"/>
      <c r="C53" s="109"/>
      <c r="D53" s="56"/>
      <c r="E53" s="373"/>
      <c r="F53" s="386"/>
      <c r="G53" s="387"/>
      <c r="H53" s="375" t="s">
        <v>77</v>
      </c>
      <c r="I53" s="93"/>
      <c r="J53" s="94"/>
      <c r="K53" s="95"/>
      <c r="L53" s="398"/>
      <c r="M53" s="399"/>
      <c r="N53" s="416">
        <v>22214572.960000001</v>
      </c>
      <c r="O53" s="417"/>
      <c r="P53" s="418"/>
      <c r="Q53" s="408">
        <f>22318536.84+396872.2-8999.93</f>
        <v>22706409.109999999</v>
      </c>
      <c r="R53" s="409"/>
      <c r="S53" s="410"/>
      <c r="T53" s="408">
        <f>21411531.36+4653.39</f>
        <v>21416184.75</v>
      </c>
      <c r="U53" s="409"/>
      <c r="V53" s="410"/>
      <c r="W53" s="408"/>
      <c r="X53" s="409"/>
      <c r="Y53" s="410"/>
      <c r="Z53" s="414">
        <f>+N53+Q53+T53+W53</f>
        <v>66337166.82</v>
      </c>
      <c r="AA53" s="16"/>
    </row>
    <row r="54" spans="2:27" ht="12" customHeight="1" x14ac:dyDescent="0.25">
      <c r="B54" s="75" t="s">
        <v>54</v>
      </c>
      <c r="C54" s="76" t="s">
        <v>55</v>
      </c>
      <c r="D54" s="57"/>
      <c r="E54" s="374"/>
      <c r="F54" s="388"/>
      <c r="G54" s="389"/>
      <c r="H54" s="376"/>
      <c r="I54" s="96"/>
      <c r="J54" s="97"/>
      <c r="K54" s="98"/>
      <c r="L54" s="400"/>
      <c r="M54" s="401"/>
      <c r="N54" s="419"/>
      <c r="O54" s="420"/>
      <c r="P54" s="421"/>
      <c r="Q54" s="411"/>
      <c r="R54" s="412"/>
      <c r="S54" s="413"/>
      <c r="T54" s="411"/>
      <c r="U54" s="412"/>
      <c r="V54" s="413"/>
      <c r="W54" s="411"/>
      <c r="X54" s="412"/>
      <c r="Y54" s="413"/>
      <c r="Z54" s="415"/>
    </row>
    <row r="55" spans="2:27" x14ac:dyDescent="0.25">
      <c r="B55" s="422"/>
      <c r="C55" s="423"/>
      <c r="D55" s="424"/>
      <c r="E55" s="424"/>
      <c r="F55" s="423"/>
      <c r="G55" s="423"/>
      <c r="H55" s="423"/>
      <c r="I55" s="424"/>
      <c r="J55" s="424"/>
      <c r="K55" s="424"/>
      <c r="L55" s="423"/>
      <c r="M55" s="423"/>
      <c r="N55" s="423"/>
      <c r="O55" s="423"/>
      <c r="P55" s="423"/>
      <c r="Q55" s="423"/>
      <c r="R55" s="423"/>
      <c r="S55" s="423"/>
      <c r="T55" s="423"/>
      <c r="U55" s="423"/>
      <c r="V55" s="423"/>
      <c r="W55" s="423"/>
      <c r="X55" s="423"/>
      <c r="Y55" s="423"/>
      <c r="Z55" s="425"/>
    </row>
    <row r="56" spans="2:27" x14ac:dyDescent="0.25">
      <c r="B56" s="311" t="s">
        <v>32</v>
      </c>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7"/>
    </row>
    <row r="57" spans="2:27" x14ac:dyDescent="0.25">
      <c r="B57" s="361" t="s">
        <v>228</v>
      </c>
      <c r="C57" s="362"/>
      <c r="D57" s="363"/>
      <c r="E57" s="363"/>
      <c r="F57" s="363"/>
      <c r="G57" s="363"/>
      <c r="H57" s="363"/>
      <c r="I57" s="362"/>
      <c r="J57" s="362"/>
      <c r="K57" s="364"/>
      <c r="L57" s="343" t="s">
        <v>78</v>
      </c>
      <c r="M57" s="345"/>
      <c r="N57" s="343" t="s">
        <v>22</v>
      </c>
      <c r="O57" s="344"/>
      <c r="P57" s="345"/>
      <c r="Q57" s="343" t="s">
        <v>23</v>
      </c>
      <c r="R57" s="344"/>
      <c r="S57" s="345"/>
      <c r="T57" s="343" t="s">
        <v>24</v>
      </c>
      <c r="U57" s="344"/>
      <c r="V57" s="345"/>
      <c r="W57" s="343" t="s">
        <v>25</v>
      </c>
      <c r="X57" s="344"/>
      <c r="Y57" s="345"/>
      <c r="Z57" s="334" t="s">
        <v>26</v>
      </c>
    </row>
    <row r="58" spans="2:27" x14ac:dyDescent="0.25">
      <c r="B58" s="316" t="s">
        <v>27</v>
      </c>
      <c r="C58" s="318"/>
      <c r="D58" s="316" t="s">
        <v>56</v>
      </c>
      <c r="E58" s="318"/>
      <c r="F58" s="337" t="s">
        <v>28</v>
      </c>
      <c r="G58" s="338"/>
      <c r="H58" s="341" t="s">
        <v>73</v>
      </c>
      <c r="I58" s="343" t="s">
        <v>83</v>
      </c>
      <c r="J58" s="344"/>
      <c r="K58" s="345"/>
      <c r="L58" s="355"/>
      <c r="M58" s="357"/>
      <c r="N58" s="346"/>
      <c r="O58" s="347"/>
      <c r="P58" s="348"/>
      <c r="Q58" s="346"/>
      <c r="R58" s="347"/>
      <c r="S58" s="348"/>
      <c r="T58" s="346"/>
      <c r="U58" s="347"/>
      <c r="V58" s="348"/>
      <c r="W58" s="346"/>
      <c r="X58" s="347"/>
      <c r="Y58" s="348"/>
      <c r="Z58" s="335"/>
    </row>
    <row r="59" spans="2:27" x14ac:dyDescent="0.25">
      <c r="B59" s="322"/>
      <c r="C59" s="324"/>
      <c r="D59" s="322"/>
      <c r="E59" s="324"/>
      <c r="F59" s="339"/>
      <c r="G59" s="340"/>
      <c r="H59" s="342"/>
      <c r="I59" s="346"/>
      <c r="J59" s="347"/>
      <c r="K59" s="348"/>
      <c r="L59" s="346"/>
      <c r="M59" s="348"/>
      <c r="N59" s="125" t="s">
        <v>81</v>
      </c>
      <c r="O59" s="85" t="s">
        <v>80</v>
      </c>
      <c r="P59" s="112" t="s">
        <v>82</v>
      </c>
      <c r="Q59" s="125" t="s">
        <v>81</v>
      </c>
      <c r="R59" s="85" t="s">
        <v>80</v>
      </c>
      <c r="S59" s="112" t="s">
        <v>82</v>
      </c>
      <c r="T59" s="125" t="s">
        <v>81</v>
      </c>
      <c r="U59" s="85" t="s">
        <v>80</v>
      </c>
      <c r="V59" s="112" t="s">
        <v>82</v>
      </c>
      <c r="W59" s="125" t="s">
        <v>81</v>
      </c>
      <c r="X59" s="85" t="s">
        <v>80</v>
      </c>
      <c r="Y59" s="112" t="s">
        <v>82</v>
      </c>
      <c r="Z59" s="336"/>
    </row>
    <row r="60" spans="2:27" x14ac:dyDescent="0.25">
      <c r="B60" s="381" t="s">
        <v>62</v>
      </c>
      <c r="C60" s="382"/>
      <c r="D60" s="66" t="s">
        <v>61</v>
      </c>
      <c r="E60" s="68" t="s">
        <v>84</v>
      </c>
      <c r="F60" s="241" t="s">
        <v>189</v>
      </c>
      <c r="G60" s="385"/>
      <c r="H60" s="390" t="s">
        <v>74</v>
      </c>
      <c r="I60" s="77" t="s">
        <v>29</v>
      </c>
      <c r="J60" s="369">
        <f>+P60+V60</f>
        <v>200</v>
      </c>
      <c r="K60" s="370"/>
      <c r="L60" s="377">
        <f>+((J60-J61)/J61)*100%</f>
        <v>0.42857142857142855</v>
      </c>
      <c r="M60" s="378"/>
      <c r="N60" s="371">
        <f>+((P60-P61)/+P61)*100%</f>
        <v>0.53846153846153844</v>
      </c>
      <c r="O60" s="86" t="s">
        <v>61</v>
      </c>
      <c r="P60" s="133">
        <v>100</v>
      </c>
      <c r="Q60" s="371">
        <f>+((S60-S61)/+S61)*100%</f>
        <v>0.33333333333333331</v>
      </c>
      <c r="R60" s="86" t="s">
        <v>61</v>
      </c>
      <c r="S60" s="133">
        <v>100</v>
      </c>
      <c r="T60" s="371">
        <v>0</v>
      </c>
      <c r="U60" s="86" t="s">
        <v>61</v>
      </c>
      <c r="V60" s="133">
        <f>+S60</f>
        <v>100</v>
      </c>
      <c r="W60" s="371">
        <v>0</v>
      </c>
      <c r="X60" s="86" t="s">
        <v>61</v>
      </c>
      <c r="Y60" s="133">
        <f>+V60</f>
        <v>100</v>
      </c>
      <c r="Z60" s="365">
        <f>+J60/J61</f>
        <v>1.4285714285714286</v>
      </c>
    </row>
    <row r="61" spans="2:27" x14ac:dyDescent="0.25">
      <c r="B61" s="383"/>
      <c r="C61" s="384"/>
      <c r="D61" s="56"/>
      <c r="E61" s="373" t="s">
        <v>284</v>
      </c>
      <c r="F61" s="386"/>
      <c r="G61" s="387"/>
      <c r="H61" s="391"/>
      <c r="I61" s="77" t="s">
        <v>79</v>
      </c>
      <c r="J61" s="369">
        <f>+P61+S61</f>
        <v>140</v>
      </c>
      <c r="K61" s="370"/>
      <c r="L61" s="379"/>
      <c r="M61" s="380"/>
      <c r="N61" s="372"/>
      <c r="O61" s="86" t="s">
        <v>63</v>
      </c>
      <c r="P61" s="65">
        <v>65</v>
      </c>
      <c r="Q61" s="372"/>
      <c r="R61" s="86" t="s">
        <v>63</v>
      </c>
      <c r="S61" s="65">
        <v>75</v>
      </c>
      <c r="T61" s="372"/>
      <c r="U61" s="86" t="s">
        <v>63</v>
      </c>
      <c r="V61" s="65">
        <f>+S61</f>
        <v>75</v>
      </c>
      <c r="W61" s="372"/>
      <c r="X61" s="86" t="s">
        <v>63</v>
      </c>
      <c r="Y61" s="170">
        <f t="shared" ref="Y61:Y63" si="0">+V61</f>
        <v>75</v>
      </c>
      <c r="Z61" s="366"/>
    </row>
    <row r="62" spans="2:27" x14ac:dyDescent="0.25">
      <c r="B62" s="110"/>
      <c r="C62" s="111"/>
      <c r="D62" s="56"/>
      <c r="E62" s="373"/>
      <c r="F62" s="386"/>
      <c r="G62" s="387"/>
      <c r="H62" s="375" t="s">
        <v>75</v>
      </c>
      <c r="I62" s="77" t="s">
        <v>29</v>
      </c>
      <c r="J62" s="369">
        <f>+P62+S62</f>
        <v>200</v>
      </c>
      <c r="K62" s="370"/>
      <c r="L62" s="377">
        <f>+((J62-J63)/J63)*100%</f>
        <v>0.42857142857142855</v>
      </c>
      <c r="M62" s="378"/>
      <c r="N62" s="371">
        <f>+((P62-P63)/+P63)*100%</f>
        <v>0.33333333333333331</v>
      </c>
      <c r="O62" s="86" t="s">
        <v>61</v>
      </c>
      <c r="P62" s="133">
        <v>100</v>
      </c>
      <c r="Q62" s="371">
        <v>0.33333333333333331</v>
      </c>
      <c r="R62" s="86" t="s">
        <v>61</v>
      </c>
      <c r="S62" s="133">
        <v>100</v>
      </c>
      <c r="T62" s="371">
        <v>0</v>
      </c>
      <c r="U62" s="86" t="s">
        <v>61</v>
      </c>
      <c r="V62" s="133">
        <f>+S62</f>
        <v>100</v>
      </c>
      <c r="W62" s="371">
        <v>0</v>
      </c>
      <c r="X62" s="86" t="s">
        <v>61</v>
      </c>
      <c r="Y62" s="170">
        <f t="shared" si="0"/>
        <v>100</v>
      </c>
      <c r="Z62" s="365">
        <f t="shared" ref="Z62" si="1">+J62/J63</f>
        <v>1.4285714285714286</v>
      </c>
    </row>
    <row r="63" spans="2:27" x14ac:dyDescent="0.25">
      <c r="B63" s="367" t="s">
        <v>57</v>
      </c>
      <c r="C63" s="368"/>
      <c r="D63" s="57"/>
      <c r="E63" s="374"/>
      <c r="F63" s="388"/>
      <c r="G63" s="389"/>
      <c r="H63" s="376"/>
      <c r="I63" s="77" t="s">
        <v>79</v>
      </c>
      <c r="J63" s="369">
        <f>+P63+S63</f>
        <v>140</v>
      </c>
      <c r="K63" s="370"/>
      <c r="L63" s="379"/>
      <c r="M63" s="380"/>
      <c r="N63" s="372"/>
      <c r="O63" s="86" t="s">
        <v>63</v>
      </c>
      <c r="P63" s="65">
        <v>75</v>
      </c>
      <c r="Q63" s="372"/>
      <c r="R63" s="86" t="s">
        <v>63</v>
      </c>
      <c r="S63" s="65">
        <v>65</v>
      </c>
      <c r="T63" s="372"/>
      <c r="U63" s="86" t="s">
        <v>63</v>
      </c>
      <c r="V63" s="65">
        <f>+S63</f>
        <v>65</v>
      </c>
      <c r="W63" s="372"/>
      <c r="X63" s="86" t="s">
        <v>63</v>
      </c>
      <c r="Y63" s="170">
        <f t="shared" si="0"/>
        <v>65</v>
      </c>
      <c r="Z63" s="366"/>
    </row>
    <row r="64" spans="2:27" ht="15" customHeight="1" x14ac:dyDescent="0.25">
      <c r="B64" s="428" t="s">
        <v>88</v>
      </c>
      <c r="C64" s="429"/>
      <c r="D64" s="67" t="s">
        <v>63</v>
      </c>
      <c r="E64" s="107" t="s">
        <v>85</v>
      </c>
      <c r="F64" s="241" t="s">
        <v>189</v>
      </c>
      <c r="G64" s="385"/>
      <c r="H64" s="375" t="s">
        <v>76</v>
      </c>
      <c r="I64" s="392"/>
      <c r="J64" s="393"/>
      <c r="K64" s="394"/>
      <c r="L64" s="398" t="s">
        <v>73</v>
      </c>
      <c r="M64" s="399"/>
      <c r="N64" s="449">
        <f>23110804.37+200000</f>
        <v>23310804.370000001</v>
      </c>
      <c r="O64" s="450"/>
      <c r="P64" s="451"/>
      <c r="Q64" s="432">
        <v>23310804.370000001</v>
      </c>
      <c r="R64" s="242"/>
      <c r="S64" s="243"/>
      <c r="T64" s="432">
        <v>22979554.350000001</v>
      </c>
      <c r="U64" s="242"/>
      <c r="V64" s="243"/>
      <c r="W64" s="432"/>
      <c r="X64" s="242"/>
      <c r="Y64" s="243"/>
      <c r="Z64" s="414">
        <f>T64+N64+Q64+W64</f>
        <v>69601163.090000004</v>
      </c>
    </row>
    <row r="65" spans="2:26" x14ac:dyDescent="0.25">
      <c r="B65" s="430"/>
      <c r="C65" s="431"/>
      <c r="D65" s="56"/>
      <c r="E65" s="373" t="s">
        <v>285</v>
      </c>
      <c r="F65" s="386"/>
      <c r="G65" s="387"/>
      <c r="H65" s="376"/>
      <c r="I65" s="395"/>
      <c r="J65" s="396"/>
      <c r="K65" s="397"/>
      <c r="L65" s="400"/>
      <c r="M65" s="401"/>
      <c r="N65" s="452"/>
      <c r="O65" s="453"/>
      <c r="P65" s="454"/>
      <c r="Q65" s="247"/>
      <c r="R65" s="248"/>
      <c r="S65" s="249"/>
      <c r="T65" s="247"/>
      <c r="U65" s="248"/>
      <c r="V65" s="249"/>
      <c r="W65" s="247"/>
      <c r="X65" s="248"/>
      <c r="Y65" s="249"/>
      <c r="Z65" s="415"/>
    </row>
    <row r="66" spans="2:26" x14ac:dyDescent="0.25">
      <c r="B66" s="108"/>
      <c r="C66" s="109"/>
      <c r="D66" s="56"/>
      <c r="E66" s="373"/>
      <c r="F66" s="386"/>
      <c r="G66" s="387"/>
      <c r="H66" s="375" t="s">
        <v>77</v>
      </c>
      <c r="I66" s="93"/>
      <c r="J66" s="94"/>
      <c r="K66" s="95"/>
      <c r="L66" s="398"/>
      <c r="M66" s="399"/>
      <c r="N66" s="443">
        <f>22100000+114572.96</f>
        <v>22214572.960000001</v>
      </c>
      <c r="O66" s="444"/>
      <c r="P66" s="445"/>
      <c r="Q66" s="432">
        <f>22318536.84+396872.2</f>
        <v>22715409.039999999</v>
      </c>
      <c r="R66" s="528"/>
      <c r="S66" s="529"/>
      <c r="T66" s="432">
        <v>21416184.75</v>
      </c>
      <c r="U66" s="242"/>
      <c r="V66" s="243"/>
      <c r="W66" s="432"/>
      <c r="X66" s="242"/>
      <c r="Y66" s="243"/>
      <c r="Z66" s="414">
        <f>T66+N66+Q66+W66</f>
        <v>66346166.75</v>
      </c>
    </row>
    <row r="67" spans="2:26" x14ac:dyDescent="0.25">
      <c r="B67" s="75" t="s">
        <v>54</v>
      </c>
      <c r="C67" s="76" t="s">
        <v>55</v>
      </c>
      <c r="D67" s="57"/>
      <c r="E67" s="374"/>
      <c r="F67" s="388"/>
      <c r="G67" s="389"/>
      <c r="H67" s="376"/>
      <c r="I67" s="96"/>
      <c r="J67" s="97"/>
      <c r="K67" s="98"/>
      <c r="L67" s="400"/>
      <c r="M67" s="401"/>
      <c r="N67" s="446"/>
      <c r="O67" s="447"/>
      <c r="P67" s="448"/>
      <c r="Q67" s="530"/>
      <c r="R67" s="531"/>
      <c r="S67" s="532"/>
      <c r="T67" s="247"/>
      <c r="U67" s="248"/>
      <c r="V67" s="249"/>
      <c r="W67" s="247"/>
      <c r="X67" s="248"/>
      <c r="Y67" s="249"/>
      <c r="Z67" s="415"/>
    </row>
    <row r="68" spans="2:26" x14ac:dyDescent="0.25">
      <c r="B68" s="89"/>
      <c r="C68" s="128"/>
      <c r="D68" s="128"/>
      <c r="E68" s="128"/>
      <c r="F68" s="128"/>
      <c r="G68" s="128"/>
      <c r="H68" s="128"/>
      <c r="I68" s="123"/>
      <c r="J68" s="123"/>
      <c r="K68" s="123"/>
      <c r="L68" s="128"/>
      <c r="M68" s="128"/>
      <c r="N68" s="123"/>
      <c r="O68" s="123"/>
      <c r="P68" s="123"/>
      <c r="Q68" s="123"/>
      <c r="R68" s="123"/>
      <c r="S68" s="123"/>
      <c r="T68" s="123"/>
      <c r="U68" s="123"/>
      <c r="V68" s="123"/>
      <c r="W68" s="123"/>
      <c r="X68" s="123"/>
      <c r="Y68" s="123"/>
      <c r="Z68" s="124"/>
    </row>
    <row r="69" spans="2:26" x14ac:dyDescent="0.25">
      <c r="B69" s="433"/>
      <c r="C69" s="434"/>
      <c r="D69" s="434"/>
      <c r="E69" s="434"/>
      <c r="F69" s="434"/>
      <c r="G69" s="434"/>
      <c r="H69" s="434"/>
      <c r="I69" s="434"/>
      <c r="J69" s="434"/>
      <c r="K69" s="434"/>
      <c r="L69" s="434"/>
      <c r="M69" s="434"/>
      <c r="N69" s="434"/>
      <c r="O69" s="434"/>
      <c r="P69" s="434"/>
      <c r="Q69" s="434"/>
      <c r="R69" s="434"/>
      <c r="S69" s="434"/>
      <c r="T69" s="434"/>
      <c r="U69" s="434"/>
      <c r="V69" s="434"/>
      <c r="W69" s="434"/>
      <c r="X69" s="434"/>
      <c r="Y69" s="434"/>
      <c r="Z69" s="435"/>
    </row>
    <row r="70" spans="2:26" x14ac:dyDescent="0.25">
      <c r="B70" s="311" t="s">
        <v>33</v>
      </c>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7"/>
    </row>
    <row r="71" spans="2:26" ht="33" customHeight="1" x14ac:dyDescent="0.25">
      <c r="B71" s="436" t="s">
        <v>34</v>
      </c>
      <c r="C71" s="436"/>
      <c r="D71" s="436"/>
      <c r="E71" s="436"/>
      <c r="F71" s="437"/>
      <c r="G71" s="437"/>
      <c r="H71" s="438" t="s">
        <v>35</v>
      </c>
      <c r="I71" s="439"/>
      <c r="J71" s="439"/>
      <c r="K71" s="439"/>
      <c r="L71" s="439"/>
      <c r="M71" s="439"/>
      <c r="N71" s="439"/>
      <c r="O71" s="439"/>
      <c r="P71" s="440"/>
      <c r="Q71" s="441" t="s">
        <v>36</v>
      </c>
      <c r="R71" s="441"/>
      <c r="S71" s="442"/>
      <c r="T71" s="442"/>
      <c r="U71" s="442"/>
      <c r="V71" s="442"/>
      <c r="W71" s="441" t="s">
        <v>37</v>
      </c>
      <c r="X71" s="441"/>
      <c r="Y71" s="442"/>
      <c r="Z71" s="442"/>
    </row>
    <row r="72" spans="2:26" x14ac:dyDescent="0.25">
      <c r="B72" s="467" t="s">
        <v>192</v>
      </c>
      <c r="C72" s="467"/>
      <c r="D72" s="467"/>
      <c r="E72" s="467"/>
      <c r="F72" s="467"/>
      <c r="G72" s="467"/>
      <c r="H72" s="455" t="s">
        <v>193</v>
      </c>
      <c r="I72" s="455"/>
      <c r="J72" s="455"/>
      <c r="K72" s="455"/>
      <c r="L72" s="455"/>
      <c r="M72" s="455"/>
      <c r="N72" s="455"/>
      <c r="O72" s="455"/>
      <c r="P72" s="455"/>
      <c r="Q72" s="456">
        <v>42917</v>
      </c>
      <c r="R72" s="457"/>
      <c r="S72" s="457"/>
      <c r="T72" s="457"/>
      <c r="U72" s="457"/>
      <c r="V72" s="458"/>
      <c r="W72" s="456">
        <v>43008</v>
      </c>
      <c r="X72" s="457"/>
      <c r="Y72" s="457"/>
      <c r="Z72" s="457"/>
    </row>
    <row r="73" spans="2:26" x14ac:dyDescent="0.25">
      <c r="B73" s="467"/>
      <c r="C73" s="467"/>
      <c r="D73" s="467"/>
      <c r="E73" s="467"/>
      <c r="F73" s="467"/>
      <c r="G73" s="467"/>
      <c r="H73" s="455" t="s">
        <v>194</v>
      </c>
      <c r="I73" s="455"/>
      <c r="J73" s="455"/>
      <c r="K73" s="455"/>
      <c r="L73" s="455"/>
      <c r="M73" s="455"/>
      <c r="N73" s="455"/>
      <c r="O73" s="455"/>
      <c r="P73" s="455"/>
      <c r="Q73" s="456">
        <v>42917</v>
      </c>
      <c r="R73" s="457"/>
      <c r="S73" s="457"/>
      <c r="T73" s="457"/>
      <c r="U73" s="457"/>
      <c r="V73" s="458"/>
      <c r="W73" s="456">
        <v>43008</v>
      </c>
      <c r="X73" s="457"/>
      <c r="Y73" s="457"/>
      <c r="Z73" s="457"/>
    </row>
    <row r="74" spans="2:26" x14ac:dyDescent="0.25">
      <c r="B74" s="467"/>
      <c r="C74" s="467"/>
      <c r="D74" s="467"/>
      <c r="E74" s="467"/>
      <c r="F74" s="467"/>
      <c r="G74" s="467"/>
      <c r="H74" s="455" t="s">
        <v>195</v>
      </c>
      <c r="I74" s="455"/>
      <c r="J74" s="455"/>
      <c r="K74" s="455"/>
      <c r="L74" s="455"/>
      <c r="M74" s="455"/>
      <c r="N74" s="455"/>
      <c r="O74" s="455"/>
      <c r="P74" s="455"/>
      <c r="Q74" s="456">
        <v>42917</v>
      </c>
      <c r="R74" s="457"/>
      <c r="S74" s="457"/>
      <c r="T74" s="457"/>
      <c r="U74" s="457"/>
      <c r="V74" s="458"/>
      <c r="W74" s="456">
        <v>43008</v>
      </c>
      <c r="X74" s="457"/>
      <c r="Y74" s="457"/>
      <c r="Z74" s="457"/>
    </row>
    <row r="75" spans="2:26" x14ac:dyDescent="0.25">
      <c r="B75" s="467"/>
      <c r="C75" s="467"/>
      <c r="D75" s="467"/>
      <c r="E75" s="467"/>
      <c r="F75" s="467"/>
      <c r="G75" s="467"/>
      <c r="H75" s="455" t="s">
        <v>196</v>
      </c>
      <c r="I75" s="455"/>
      <c r="J75" s="455"/>
      <c r="K75" s="455"/>
      <c r="L75" s="455"/>
      <c r="M75" s="455"/>
      <c r="N75" s="455"/>
      <c r="O75" s="455"/>
      <c r="P75" s="455"/>
      <c r="Q75" s="456">
        <v>42917</v>
      </c>
      <c r="R75" s="457"/>
      <c r="S75" s="457"/>
      <c r="T75" s="457"/>
      <c r="U75" s="457"/>
      <c r="V75" s="458"/>
      <c r="W75" s="456">
        <v>43008</v>
      </c>
      <c r="X75" s="457"/>
      <c r="Y75" s="457"/>
      <c r="Z75" s="457"/>
    </row>
    <row r="76" spans="2:26" x14ac:dyDescent="0.25">
      <c r="B76" s="467"/>
      <c r="C76" s="467"/>
      <c r="D76" s="467"/>
      <c r="E76" s="467"/>
      <c r="F76" s="467"/>
      <c r="G76" s="467"/>
      <c r="H76" s="455" t="s">
        <v>197</v>
      </c>
      <c r="I76" s="455"/>
      <c r="J76" s="455"/>
      <c r="K76" s="455"/>
      <c r="L76" s="455"/>
      <c r="M76" s="455"/>
      <c r="N76" s="455"/>
      <c r="O76" s="455"/>
      <c r="P76" s="455"/>
      <c r="Q76" s="456">
        <v>42917</v>
      </c>
      <c r="R76" s="457"/>
      <c r="S76" s="457"/>
      <c r="T76" s="457"/>
      <c r="U76" s="457"/>
      <c r="V76" s="458"/>
      <c r="W76" s="456">
        <v>43008</v>
      </c>
      <c r="X76" s="457"/>
      <c r="Y76" s="457"/>
      <c r="Z76" s="457"/>
    </row>
    <row r="77" spans="2:26" x14ac:dyDescent="0.25">
      <c r="B77" s="467"/>
      <c r="C77" s="467"/>
      <c r="D77" s="467"/>
      <c r="E77" s="467"/>
      <c r="F77" s="467"/>
      <c r="G77" s="467"/>
      <c r="H77" s="455" t="s">
        <v>198</v>
      </c>
      <c r="I77" s="455"/>
      <c r="J77" s="455"/>
      <c r="K77" s="455"/>
      <c r="L77" s="455"/>
      <c r="M77" s="455"/>
      <c r="N77" s="455"/>
      <c r="O77" s="455"/>
      <c r="P77" s="455"/>
      <c r="Q77" s="456">
        <v>42917</v>
      </c>
      <c r="R77" s="457"/>
      <c r="S77" s="457"/>
      <c r="T77" s="457"/>
      <c r="U77" s="457"/>
      <c r="V77" s="458"/>
      <c r="W77" s="456">
        <v>43008</v>
      </c>
      <c r="X77" s="457"/>
      <c r="Y77" s="457"/>
      <c r="Z77" s="457"/>
    </row>
    <row r="78" spans="2:26" x14ac:dyDescent="0.25">
      <c r="B78" s="467"/>
      <c r="C78" s="467"/>
      <c r="D78" s="467"/>
      <c r="E78" s="467"/>
      <c r="F78" s="467"/>
      <c r="G78" s="467"/>
      <c r="H78" s="533" t="s">
        <v>199</v>
      </c>
      <c r="I78" s="534"/>
      <c r="J78" s="534"/>
      <c r="K78" s="534"/>
      <c r="L78" s="534"/>
      <c r="M78" s="534"/>
      <c r="N78" s="534"/>
      <c r="O78" s="534"/>
      <c r="P78" s="535"/>
      <c r="Q78" s="456">
        <v>42917</v>
      </c>
      <c r="R78" s="457"/>
      <c r="S78" s="457"/>
      <c r="T78" s="457"/>
      <c r="U78" s="457"/>
      <c r="V78" s="458"/>
      <c r="W78" s="456">
        <v>43008</v>
      </c>
      <c r="X78" s="457"/>
      <c r="Y78" s="457"/>
      <c r="Z78" s="457"/>
    </row>
    <row r="79" spans="2:26" x14ac:dyDescent="0.25">
      <c r="B79" s="467"/>
      <c r="C79" s="467"/>
      <c r="D79" s="467"/>
      <c r="E79" s="467"/>
      <c r="F79" s="467"/>
      <c r="G79" s="467"/>
      <c r="H79" s="455" t="s">
        <v>200</v>
      </c>
      <c r="I79" s="455"/>
      <c r="J79" s="455"/>
      <c r="K79" s="455"/>
      <c r="L79" s="455"/>
      <c r="M79" s="455"/>
      <c r="N79" s="455"/>
      <c r="O79" s="455"/>
      <c r="P79" s="455"/>
      <c r="Q79" s="456">
        <v>42917</v>
      </c>
      <c r="R79" s="457"/>
      <c r="S79" s="457"/>
      <c r="T79" s="457"/>
      <c r="U79" s="457"/>
      <c r="V79" s="458"/>
      <c r="W79" s="456">
        <v>43008</v>
      </c>
      <c r="X79" s="457"/>
      <c r="Y79" s="457"/>
      <c r="Z79" s="457"/>
    </row>
    <row r="80" spans="2:26" x14ac:dyDescent="0.25">
      <c r="B80" s="26"/>
      <c r="C80" s="27"/>
      <c r="D80" s="27"/>
      <c r="E80" s="27"/>
      <c r="F80" s="27"/>
      <c r="G80" s="28"/>
      <c r="H80" s="29"/>
      <c r="I80" s="494" t="s">
        <v>102</v>
      </c>
      <c r="J80" s="495"/>
      <c r="K80" s="495"/>
      <c r="L80" s="495"/>
      <c r="M80" s="495"/>
      <c r="N80" s="495"/>
      <c r="O80" s="495"/>
      <c r="P80" s="496"/>
      <c r="Q80" s="497"/>
      <c r="R80" s="498"/>
      <c r="S80" s="498"/>
      <c r="T80" s="498"/>
      <c r="U80" s="498"/>
      <c r="V80" s="499"/>
      <c r="W80" s="497"/>
      <c r="X80" s="498"/>
      <c r="Y80" s="498"/>
      <c r="Z80" s="499"/>
    </row>
    <row r="81" spans="2:26" x14ac:dyDescent="0.25">
      <c r="B81" s="471"/>
      <c r="C81" s="472"/>
      <c r="D81" s="472"/>
      <c r="E81" s="472"/>
      <c r="F81" s="472"/>
      <c r="G81" s="472"/>
      <c r="H81" s="472"/>
      <c r="I81" s="472"/>
      <c r="J81" s="472"/>
      <c r="K81" s="472"/>
      <c r="L81" s="472"/>
      <c r="M81" s="472"/>
      <c r="N81" s="472"/>
      <c r="O81" s="472"/>
      <c r="P81" s="472"/>
      <c r="Q81" s="472"/>
      <c r="R81" s="472"/>
      <c r="S81" s="472"/>
      <c r="T81" s="472"/>
      <c r="U81" s="472"/>
      <c r="V81" s="472"/>
      <c r="W81" s="472"/>
      <c r="X81" s="472"/>
      <c r="Y81" s="472"/>
      <c r="Z81" s="473"/>
    </row>
    <row r="82" spans="2:26" x14ac:dyDescent="0.25">
      <c r="B82" s="474" t="s">
        <v>38</v>
      </c>
      <c r="C82" s="474"/>
      <c r="D82" s="474"/>
      <c r="E82" s="474"/>
      <c r="F82" s="474"/>
      <c r="G82" s="474"/>
      <c r="H82" s="30" t="s">
        <v>39</v>
      </c>
      <c r="I82" s="474" t="s">
        <v>40</v>
      </c>
      <c r="J82" s="474"/>
      <c r="K82" s="474"/>
      <c r="L82" s="474"/>
      <c r="M82" s="474"/>
      <c r="N82" s="474"/>
      <c r="O82" s="474"/>
      <c r="P82" s="474"/>
      <c r="Q82" s="475" t="s">
        <v>39</v>
      </c>
      <c r="R82" s="476"/>
      <c r="S82" s="465"/>
      <c r="T82" s="465"/>
      <c r="U82" s="465"/>
      <c r="V82" s="465"/>
      <c r="W82" s="465"/>
      <c r="X82" s="465"/>
      <c r="Y82" s="465"/>
      <c r="Z82" s="466"/>
    </row>
    <row r="83" spans="2:26" x14ac:dyDescent="0.25">
      <c r="B83" s="459" t="s">
        <v>179</v>
      </c>
      <c r="C83" s="460"/>
      <c r="D83" s="460"/>
      <c r="E83" s="460"/>
      <c r="F83" s="461"/>
      <c r="G83" s="462"/>
      <c r="H83" s="31"/>
      <c r="I83" s="463" t="s">
        <v>184</v>
      </c>
      <c r="J83" s="461"/>
      <c r="K83" s="461"/>
      <c r="L83" s="461"/>
      <c r="M83" s="461"/>
      <c r="N83" s="461"/>
      <c r="O83" s="461"/>
      <c r="P83" s="462"/>
      <c r="Q83" s="464"/>
      <c r="R83" s="465"/>
      <c r="S83" s="465"/>
      <c r="T83" s="465"/>
      <c r="U83" s="465"/>
      <c r="V83" s="465"/>
      <c r="W83" s="465"/>
      <c r="X83" s="465"/>
      <c r="Y83" s="465"/>
      <c r="Z83" s="466"/>
    </row>
    <row r="84" spans="2:26" x14ac:dyDescent="0.25">
      <c r="B84" s="459" t="s">
        <v>201</v>
      </c>
      <c r="C84" s="460"/>
      <c r="D84" s="460"/>
      <c r="E84" s="460"/>
      <c r="F84" s="461"/>
      <c r="G84" s="462"/>
      <c r="H84" s="31"/>
      <c r="I84" s="463">
        <v>2</v>
      </c>
      <c r="J84" s="461"/>
      <c r="K84" s="461"/>
      <c r="L84" s="461"/>
      <c r="M84" s="461"/>
      <c r="N84" s="461"/>
      <c r="O84" s="461"/>
      <c r="P84" s="462"/>
      <c r="Q84" s="464" t="s">
        <v>73</v>
      </c>
      <c r="R84" s="465"/>
      <c r="S84" s="465"/>
      <c r="T84" s="465"/>
      <c r="U84" s="465"/>
      <c r="V84" s="465"/>
      <c r="W84" s="465"/>
      <c r="X84" s="465"/>
      <c r="Y84" s="465"/>
      <c r="Z84" s="466"/>
    </row>
    <row r="85" spans="2:26" x14ac:dyDescent="0.25">
      <c r="B85" s="463" t="s">
        <v>181</v>
      </c>
      <c r="C85" s="461"/>
      <c r="D85" s="461"/>
      <c r="E85" s="461"/>
      <c r="F85" s="461"/>
      <c r="G85" s="462"/>
      <c r="H85" s="31"/>
      <c r="I85" s="463">
        <v>3</v>
      </c>
      <c r="J85" s="461"/>
      <c r="K85" s="461"/>
      <c r="L85" s="461"/>
      <c r="M85" s="461"/>
      <c r="N85" s="461"/>
      <c r="O85" s="461"/>
      <c r="P85" s="462"/>
      <c r="Q85" s="464"/>
      <c r="R85" s="465"/>
      <c r="S85" s="465"/>
      <c r="T85" s="465"/>
      <c r="U85" s="465"/>
      <c r="V85" s="465"/>
      <c r="W85" s="465"/>
      <c r="X85" s="465"/>
      <c r="Y85" s="465"/>
      <c r="Z85" s="466"/>
    </row>
    <row r="86" spans="2:26" x14ac:dyDescent="0.25">
      <c r="B86" s="463" t="s">
        <v>202</v>
      </c>
      <c r="C86" s="461"/>
      <c r="D86" s="461"/>
      <c r="E86" s="461"/>
      <c r="F86" s="461"/>
      <c r="G86" s="462"/>
      <c r="H86" s="31"/>
      <c r="I86" s="463">
        <v>4</v>
      </c>
      <c r="J86" s="461"/>
      <c r="K86" s="461"/>
      <c r="L86" s="461"/>
      <c r="M86" s="461"/>
      <c r="N86" s="461"/>
      <c r="O86" s="461"/>
      <c r="P86" s="462"/>
      <c r="Q86" s="464"/>
      <c r="R86" s="465"/>
      <c r="S86" s="465"/>
      <c r="T86" s="465"/>
      <c r="U86" s="465"/>
      <c r="V86" s="465"/>
      <c r="W86" s="465"/>
      <c r="X86" s="465"/>
      <c r="Y86" s="465"/>
      <c r="Z86" s="466"/>
    </row>
    <row r="87" spans="2:26" x14ac:dyDescent="0.25">
      <c r="B87" s="463" t="s">
        <v>203</v>
      </c>
      <c r="C87" s="461"/>
      <c r="D87" s="461"/>
      <c r="E87" s="461"/>
      <c r="F87" s="461"/>
      <c r="G87" s="462"/>
      <c r="H87" s="31"/>
      <c r="I87" s="463">
        <v>5</v>
      </c>
      <c r="J87" s="461"/>
      <c r="K87" s="461"/>
      <c r="L87" s="461"/>
      <c r="M87" s="461"/>
      <c r="N87" s="461"/>
      <c r="O87" s="461"/>
      <c r="P87" s="462"/>
      <c r="Q87" s="464"/>
      <c r="R87" s="465"/>
      <c r="S87" s="465"/>
      <c r="T87" s="465"/>
      <c r="U87" s="465"/>
      <c r="V87" s="465"/>
      <c r="W87" s="465"/>
      <c r="X87" s="465"/>
      <c r="Y87" s="465"/>
      <c r="Z87" s="466"/>
    </row>
    <row r="88" spans="2:26" x14ac:dyDescent="0.25">
      <c r="B88" s="477"/>
      <c r="C88" s="478"/>
      <c r="D88" s="478"/>
      <c r="E88" s="478"/>
      <c r="F88" s="478"/>
      <c r="G88" s="478"/>
      <c r="H88" s="478"/>
      <c r="I88" s="478"/>
      <c r="J88" s="478"/>
      <c r="K88" s="478"/>
      <c r="L88" s="478"/>
      <c r="M88" s="478"/>
      <c r="N88" s="478"/>
      <c r="O88" s="478"/>
      <c r="P88" s="478"/>
      <c r="Q88" s="478"/>
      <c r="R88" s="478"/>
      <c r="S88" s="478"/>
      <c r="T88" s="478"/>
      <c r="U88" s="478"/>
      <c r="V88" s="478"/>
      <c r="W88" s="478"/>
      <c r="X88" s="478"/>
      <c r="Y88" s="478"/>
      <c r="Z88" s="479"/>
    </row>
    <row r="89" spans="2:26" x14ac:dyDescent="0.25">
      <c r="B89" s="480" t="s">
        <v>41</v>
      </c>
      <c r="C89" s="120"/>
      <c r="D89" s="120"/>
      <c r="E89" s="120"/>
      <c r="F89" s="32" t="s">
        <v>42</v>
      </c>
      <c r="G89" s="459" t="s">
        <v>204</v>
      </c>
      <c r="H89" s="461"/>
      <c r="I89" s="461"/>
      <c r="J89" s="461"/>
      <c r="K89" s="461"/>
      <c r="L89" s="461"/>
      <c r="M89" s="461"/>
      <c r="N89" s="461"/>
      <c r="O89" s="461"/>
      <c r="P89" s="461"/>
      <c r="Q89" s="461"/>
      <c r="R89" s="461"/>
      <c r="S89" s="461"/>
      <c r="T89" s="461"/>
      <c r="U89" s="461"/>
      <c r="V89" s="461"/>
      <c r="W89" s="461"/>
      <c r="X89" s="461"/>
      <c r="Y89" s="461"/>
      <c r="Z89" s="462"/>
    </row>
    <row r="90" spans="2:26" x14ac:dyDescent="0.25">
      <c r="B90" s="481"/>
      <c r="C90" s="121"/>
      <c r="D90" s="121"/>
      <c r="E90" s="121"/>
      <c r="F90" s="32" t="s">
        <v>43</v>
      </c>
      <c r="G90" s="483" t="s">
        <v>205</v>
      </c>
      <c r="H90" s="484"/>
      <c r="I90" s="484"/>
      <c r="J90" s="484"/>
      <c r="K90" s="484"/>
      <c r="L90" s="484"/>
      <c r="M90" s="484"/>
      <c r="N90" s="484"/>
      <c r="O90" s="484"/>
      <c r="P90" s="484"/>
      <c r="Q90" s="484"/>
      <c r="R90" s="484"/>
      <c r="S90" s="484"/>
      <c r="T90" s="484"/>
      <c r="U90" s="484"/>
      <c r="V90" s="484"/>
      <c r="W90" s="484"/>
      <c r="X90" s="484"/>
      <c r="Y90" s="484"/>
      <c r="Z90" s="485"/>
    </row>
    <row r="91" spans="2:26" x14ac:dyDescent="0.25">
      <c r="B91" s="481"/>
      <c r="C91" s="121"/>
      <c r="D91" s="121"/>
      <c r="E91" s="121"/>
      <c r="F91" s="486" t="s">
        <v>44</v>
      </c>
      <c r="G91" s="488" t="s">
        <v>206</v>
      </c>
      <c r="H91" s="489"/>
      <c r="I91" s="489"/>
      <c r="J91" s="489"/>
      <c r="K91" s="489"/>
      <c r="L91" s="489"/>
      <c r="M91" s="489"/>
      <c r="N91" s="489"/>
      <c r="O91" s="489"/>
      <c r="P91" s="489"/>
      <c r="Q91" s="489"/>
      <c r="R91" s="489"/>
      <c r="S91" s="489"/>
      <c r="T91" s="489"/>
      <c r="U91" s="489"/>
      <c r="V91" s="489"/>
      <c r="W91" s="489"/>
      <c r="X91" s="489"/>
      <c r="Y91" s="489"/>
      <c r="Z91" s="490"/>
    </row>
    <row r="92" spans="2:26" x14ac:dyDescent="0.25">
      <c r="B92" s="482"/>
      <c r="C92" s="122"/>
      <c r="D92" s="122"/>
      <c r="E92" s="122"/>
      <c r="F92" s="487"/>
      <c r="G92" s="491"/>
      <c r="H92" s="492"/>
      <c r="I92" s="492"/>
      <c r="J92" s="492"/>
      <c r="K92" s="492"/>
      <c r="L92" s="492"/>
      <c r="M92" s="492"/>
      <c r="N92" s="492"/>
      <c r="O92" s="492"/>
      <c r="P92" s="492"/>
      <c r="Q92" s="492"/>
      <c r="R92" s="492"/>
      <c r="S92" s="492"/>
      <c r="T92" s="492"/>
      <c r="U92" s="492"/>
      <c r="V92" s="492"/>
      <c r="W92" s="492"/>
      <c r="X92" s="492"/>
      <c r="Y92" s="492"/>
      <c r="Z92" s="493"/>
    </row>
    <row r="93" spans="2:26" x14ac:dyDescent="0.25">
      <c r="B93" s="477"/>
      <c r="C93" s="478"/>
      <c r="D93" s="478"/>
      <c r="E93" s="478"/>
      <c r="F93" s="478"/>
      <c r="G93" s="478"/>
      <c r="H93" s="478"/>
      <c r="I93" s="478"/>
      <c r="J93" s="478"/>
      <c r="K93" s="478"/>
      <c r="L93" s="478"/>
      <c r="M93" s="478"/>
      <c r="N93" s="478"/>
      <c r="O93" s="478"/>
      <c r="P93" s="478"/>
      <c r="Q93" s="478"/>
      <c r="R93" s="478"/>
      <c r="S93" s="478"/>
      <c r="T93" s="478"/>
      <c r="U93" s="478"/>
      <c r="V93" s="478"/>
      <c r="W93" s="478"/>
      <c r="X93" s="478"/>
      <c r="Y93" s="478"/>
      <c r="Z93" s="479"/>
    </row>
    <row r="94" spans="2:26" ht="12" customHeight="1" x14ac:dyDescent="0.25"/>
    <row r="95" spans="2:26" ht="12" customHeight="1" x14ac:dyDescent="0.25">
      <c r="B95" s="33" t="s">
        <v>45</v>
      </c>
      <c r="C95" s="33"/>
      <c r="D95" s="33"/>
      <c r="E95" s="33"/>
    </row>
    <row r="96" spans="2:26" ht="12" customHeight="1" x14ac:dyDescent="0.25"/>
    <row r="97" spans="2:28" s="36" customFormat="1" ht="13.5" customHeight="1" x14ac:dyDescent="0.2">
      <c r="B97" s="114">
        <v>0</v>
      </c>
      <c r="C97" s="114"/>
      <c r="D97" s="114"/>
      <c r="E97" s="114"/>
      <c r="F97" s="114">
        <v>1000</v>
      </c>
      <c r="G97" s="114">
        <v>2000</v>
      </c>
      <c r="H97" s="114">
        <v>3000</v>
      </c>
      <c r="I97" s="114">
        <v>4000</v>
      </c>
      <c r="J97" s="511">
        <v>5000</v>
      </c>
      <c r="K97" s="511"/>
      <c r="L97" s="511"/>
      <c r="M97" s="511">
        <v>6000</v>
      </c>
      <c r="N97" s="511"/>
      <c r="O97" s="503"/>
      <c r="P97" s="503"/>
      <c r="Q97" s="503">
        <v>9000</v>
      </c>
      <c r="R97" s="504"/>
      <c r="S97" s="504"/>
      <c r="T97" s="505"/>
      <c r="U97" s="113"/>
      <c r="V97" s="512" t="s">
        <v>26</v>
      </c>
      <c r="W97" s="513"/>
      <c r="X97" s="513"/>
      <c r="Y97" s="513"/>
    </row>
    <row r="98" spans="2:28" s="36" customFormat="1" ht="13.5" customHeight="1" x14ac:dyDescent="0.2">
      <c r="B98" s="37">
        <v>2</v>
      </c>
      <c r="C98" s="37" t="s">
        <v>215</v>
      </c>
      <c r="D98" s="37"/>
      <c r="E98" s="37"/>
      <c r="F98" s="151">
        <f>2029044+2300791+2119843</f>
        <v>6449678</v>
      </c>
      <c r="G98" s="151">
        <f>232189.51+291111.27+262956.25</f>
        <v>786257.03</v>
      </c>
      <c r="H98" s="151">
        <f>41347.43+44541.67+63064.24</f>
        <v>148953.34</v>
      </c>
      <c r="I98" s="119">
        <v>0</v>
      </c>
      <c r="J98" s="508">
        <v>0</v>
      </c>
      <c r="K98" s="509"/>
      <c r="L98" s="510"/>
      <c r="M98" s="508">
        <v>0</v>
      </c>
      <c r="N98" s="509"/>
      <c r="O98" s="509"/>
      <c r="P98" s="509"/>
      <c r="Q98" s="148">
        <v>0</v>
      </c>
      <c r="R98" s="149"/>
      <c r="S98" s="149"/>
      <c r="T98" s="150"/>
      <c r="U98" s="118"/>
      <c r="V98" s="506">
        <f>+F98+G98+H98+I98+J98+M98+Q98</f>
        <v>7384888.3700000001</v>
      </c>
      <c r="W98" s="507"/>
      <c r="X98" s="507"/>
      <c r="Y98" s="507"/>
      <c r="Z98" s="40"/>
      <c r="AA98" s="41"/>
    </row>
    <row r="99" spans="2:28" s="36" customFormat="1" ht="13.5" customHeight="1" x14ac:dyDescent="0.2">
      <c r="B99" s="37">
        <v>3</v>
      </c>
      <c r="C99" s="37" t="s">
        <v>207</v>
      </c>
      <c r="D99" s="37"/>
      <c r="E99" s="37"/>
      <c r="F99" s="151">
        <f>215721+224747+236256</f>
        <v>676724</v>
      </c>
      <c r="G99" s="151">
        <f>113593.59+67962.43</f>
        <v>181556.02</v>
      </c>
      <c r="H99" s="151">
        <f>6131573.75+3314401.07+4653.39</f>
        <v>9450628.2100000009</v>
      </c>
      <c r="I99" s="151">
        <v>0</v>
      </c>
      <c r="J99" s="508">
        <v>20499.990000000002</v>
      </c>
      <c r="K99" s="509"/>
      <c r="L99" s="510"/>
      <c r="M99" s="508">
        <v>0</v>
      </c>
      <c r="N99" s="509"/>
      <c r="O99" s="509"/>
      <c r="P99" s="509"/>
      <c r="Q99" s="148">
        <v>0</v>
      </c>
      <c r="R99" s="149"/>
      <c r="S99" s="149"/>
      <c r="T99" s="150"/>
      <c r="U99" s="150"/>
      <c r="V99" s="526">
        <f>+F99+G99+H99+I99+J99+M99+Q99</f>
        <v>10329408.220000001</v>
      </c>
      <c r="W99" s="527"/>
      <c r="X99" s="527"/>
      <c r="Y99" s="527"/>
      <c r="Z99" s="40"/>
      <c r="AA99" s="41"/>
    </row>
    <row r="100" spans="2:28" s="36" customFormat="1" ht="13.5" customHeight="1" x14ac:dyDescent="0.2">
      <c r="B100" s="42">
        <v>9</v>
      </c>
      <c r="C100" s="42" t="s">
        <v>53</v>
      </c>
      <c r="D100" s="42"/>
      <c r="E100" s="42"/>
      <c r="F100" s="117">
        <f>2020098.66+2040369.67+2129523.08</f>
        <v>6189991.4100000001</v>
      </c>
      <c r="G100" s="117">
        <f>396435.4+230557.93</f>
        <v>626993.33000000007</v>
      </c>
      <c r="H100" s="117">
        <f>443242.41+412567.06</f>
        <v>855809.47</v>
      </c>
      <c r="I100" s="117">
        <v>0</v>
      </c>
      <c r="J100" s="517">
        <v>73054.48</v>
      </c>
      <c r="K100" s="518"/>
      <c r="L100" s="519"/>
      <c r="M100" s="508">
        <v>0</v>
      </c>
      <c r="N100" s="509"/>
      <c r="O100" s="509"/>
      <c r="P100" s="509"/>
      <c r="Q100" s="148">
        <v>0</v>
      </c>
      <c r="R100" s="149"/>
      <c r="S100" s="149"/>
      <c r="T100" s="150"/>
      <c r="U100" s="116"/>
      <c r="V100" s="520">
        <f>+F100+G100+H100+I100+J100+M100+Q100</f>
        <v>7745848.6900000004</v>
      </c>
      <c r="W100" s="521"/>
      <c r="X100" s="521"/>
      <c r="Y100" s="522"/>
      <c r="Z100" s="216"/>
    </row>
    <row r="101" spans="2:28" s="36" customFormat="1" ht="13.5" customHeight="1" x14ac:dyDescent="0.2">
      <c r="B101" s="42">
        <v>10</v>
      </c>
      <c r="C101" s="42" t="s">
        <v>208</v>
      </c>
      <c r="D101" s="42"/>
      <c r="E101" s="42"/>
      <c r="F101" s="147">
        <f>57423+67615+75288</f>
        <v>200326</v>
      </c>
      <c r="G101" s="147">
        <f>5637.2+9285.81+9773.81</f>
        <v>24696.82</v>
      </c>
      <c r="H101" s="147">
        <f>2472.01+3868.6</f>
        <v>6340.6100000000006</v>
      </c>
      <c r="I101" s="147">
        <f>61632.57+400000</f>
        <v>461632.57</v>
      </c>
      <c r="J101" s="213">
        <v>0</v>
      </c>
      <c r="K101" s="214"/>
      <c r="L101" s="215"/>
      <c r="M101" s="508">
        <v>0</v>
      </c>
      <c r="N101" s="509"/>
      <c r="O101" s="509"/>
      <c r="P101" s="510"/>
      <c r="Q101" s="148">
        <v>0</v>
      </c>
      <c r="R101" s="149"/>
      <c r="S101" s="149"/>
      <c r="T101" s="150"/>
      <c r="U101" s="145"/>
      <c r="V101" s="520">
        <f t="shared" ref="V101" si="2">+F101+G101+H101+I101+J101+M101+Q101</f>
        <v>692996</v>
      </c>
      <c r="W101" s="521"/>
      <c r="X101" s="521"/>
      <c r="Y101" s="522"/>
    </row>
    <row r="102" spans="2:28" s="36" customFormat="1" ht="13.5" customHeight="1" x14ac:dyDescent="0.2">
      <c r="B102" s="42">
        <v>12</v>
      </c>
      <c r="C102" s="42" t="s">
        <v>209</v>
      </c>
      <c r="D102" s="42"/>
      <c r="E102" s="42"/>
      <c r="F102" s="147">
        <f>287928+290130+295513</f>
        <v>873571</v>
      </c>
      <c r="G102" s="147">
        <f>223459.27+3083.19+155404.12+6817.91</f>
        <v>388764.48999999993</v>
      </c>
      <c r="H102" s="147">
        <f>2261107.75+7142.28+2900.03+701+7054.38+1145003.62+9248.51+4382.45+1697+4280.02</f>
        <v>3443517.0399999996</v>
      </c>
      <c r="I102" s="147">
        <v>0</v>
      </c>
      <c r="J102" s="517">
        <f>78033.99+41388</f>
        <v>119421.99</v>
      </c>
      <c r="K102" s="518"/>
      <c r="L102" s="519"/>
      <c r="M102" s="508">
        <v>0</v>
      </c>
      <c r="N102" s="509"/>
      <c r="O102" s="509"/>
      <c r="P102" s="510"/>
      <c r="Q102" s="148">
        <v>0</v>
      </c>
      <c r="R102" s="149"/>
      <c r="S102" s="149"/>
      <c r="T102" s="150"/>
      <c r="U102" s="146"/>
      <c r="V102" s="520">
        <f t="shared" ref="V102:V103" si="3">+F102+G102+H102+I102+J102+M102+Q102</f>
        <v>4825274.5199999996</v>
      </c>
      <c r="W102" s="521"/>
      <c r="X102" s="521"/>
      <c r="Y102" s="522"/>
    </row>
    <row r="103" spans="2:28" s="36" customFormat="1" ht="13.5" customHeight="1" x14ac:dyDescent="0.2">
      <c r="B103" s="42">
        <v>13</v>
      </c>
      <c r="C103" s="42" t="s">
        <v>144</v>
      </c>
      <c r="D103" s="42"/>
      <c r="E103" s="42"/>
      <c r="F103" s="147">
        <f>322148+431983+498592</f>
        <v>1252723</v>
      </c>
      <c r="G103" s="147">
        <f>69855.82+72889.42+104455.38</f>
        <v>247200.62</v>
      </c>
      <c r="H103" s="147">
        <f>24873.28+55352.34+32481.37</f>
        <v>112706.98999999999</v>
      </c>
      <c r="I103" s="147">
        <f>773198.36+635236.88+430103.47</f>
        <v>1838538.71</v>
      </c>
      <c r="J103" s="213">
        <v>0</v>
      </c>
      <c r="K103" s="214"/>
      <c r="L103" s="215"/>
      <c r="M103" s="508">
        <v>0</v>
      </c>
      <c r="N103" s="509"/>
      <c r="O103" s="509"/>
      <c r="P103" s="510"/>
      <c r="Q103" s="148">
        <v>0</v>
      </c>
      <c r="R103" s="149"/>
      <c r="S103" s="149"/>
      <c r="T103" s="150"/>
      <c r="U103" s="146"/>
      <c r="V103" s="520">
        <f t="shared" si="3"/>
        <v>3451169.3200000003</v>
      </c>
      <c r="W103" s="521"/>
      <c r="X103" s="521"/>
      <c r="Y103" s="522"/>
      <c r="AB103" s="216"/>
    </row>
    <row r="104" spans="2:28" s="36" customFormat="1" ht="13.5" customHeight="1" x14ac:dyDescent="0.2">
      <c r="B104" s="42">
        <v>14</v>
      </c>
      <c r="C104" s="42" t="s">
        <v>210</v>
      </c>
      <c r="D104" s="42"/>
      <c r="E104" s="42"/>
      <c r="F104" s="147">
        <f>513995+511069+518748</f>
        <v>1543812</v>
      </c>
      <c r="G104" s="147">
        <f>122488.72+99112.14+1475.1+123237.81</f>
        <v>346313.77</v>
      </c>
      <c r="H104" s="147">
        <f>697254.09+209581.95+364519.66+22414.04</f>
        <v>1293769.74</v>
      </c>
      <c r="I104" s="147">
        <f>3490239.12+1899412.75+522854.79</f>
        <v>5912506.6600000001</v>
      </c>
      <c r="J104" s="517">
        <v>13679</v>
      </c>
      <c r="K104" s="518"/>
      <c r="L104" s="519"/>
      <c r="M104" s="508">
        <v>0</v>
      </c>
      <c r="N104" s="509"/>
      <c r="O104" s="509"/>
      <c r="P104" s="510"/>
      <c r="Q104" s="148">
        <v>0</v>
      </c>
      <c r="R104" s="149"/>
      <c r="S104" s="149"/>
      <c r="T104" s="150"/>
      <c r="U104" s="146"/>
      <c r="V104" s="523">
        <f t="shared" ref="V104" si="4">+F104+G104+H104+I104+J104+M104+Q104</f>
        <v>9110081.1699999999</v>
      </c>
      <c r="W104" s="524"/>
      <c r="X104" s="524"/>
      <c r="Y104" s="525"/>
    </row>
    <row r="105" spans="2:28" s="36" customFormat="1" ht="13.5" customHeight="1" x14ac:dyDescent="0.2">
      <c r="B105" s="42">
        <v>19</v>
      </c>
      <c r="C105" s="42" t="s">
        <v>216</v>
      </c>
      <c r="D105" s="42"/>
      <c r="E105" s="42"/>
      <c r="F105" s="208">
        <f>543571+518025+541679</f>
        <v>1603275</v>
      </c>
      <c r="G105" s="208">
        <f>176485.58+190252.21+106347.76</f>
        <v>473085.55</v>
      </c>
      <c r="H105" s="208">
        <f>91221.33+270975.72+128312.16</f>
        <v>490509.20999999996</v>
      </c>
      <c r="I105" s="208">
        <f>746200.45+1142306.6+1284444.45</f>
        <v>3172951.5</v>
      </c>
      <c r="J105" s="517">
        <v>0</v>
      </c>
      <c r="K105" s="518"/>
      <c r="L105" s="519"/>
      <c r="M105" s="183">
        <v>0</v>
      </c>
      <c r="N105" s="184"/>
      <c r="O105" s="184"/>
      <c r="P105" s="188"/>
      <c r="Q105" s="171">
        <v>0</v>
      </c>
      <c r="R105" s="172"/>
      <c r="S105" s="172"/>
      <c r="T105" s="173"/>
      <c r="U105" s="204"/>
      <c r="V105" s="523">
        <f t="shared" ref="V105" si="5">+F105+G105+H105+I105+J105+M105+Q105</f>
        <v>5739821.2599999998</v>
      </c>
      <c r="W105" s="524"/>
      <c r="X105" s="524"/>
      <c r="Y105" s="525"/>
    </row>
    <row r="106" spans="2:28" s="36" customFormat="1" ht="13.5" customHeight="1" x14ac:dyDescent="0.2">
      <c r="B106" s="42">
        <v>21</v>
      </c>
      <c r="C106" s="42" t="s">
        <v>211</v>
      </c>
      <c r="D106" s="42"/>
      <c r="E106" s="42"/>
      <c r="F106" s="147">
        <f>1217707+1199517+1213251</f>
        <v>3630475</v>
      </c>
      <c r="G106" s="147">
        <v>0</v>
      </c>
      <c r="H106" s="147">
        <v>0</v>
      </c>
      <c r="I106" s="147">
        <v>0</v>
      </c>
      <c r="J106" s="213">
        <v>0</v>
      </c>
      <c r="K106" s="214"/>
      <c r="L106" s="215"/>
      <c r="M106" s="508">
        <v>0</v>
      </c>
      <c r="N106" s="509"/>
      <c r="O106" s="509"/>
      <c r="P106" s="510"/>
      <c r="Q106" s="148">
        <v>0</v>
      </c>
      <c r="R106" s="149"/>
      <c r="S106" s="149"/>
      <c r="T106" s="150"/>
      <c r="U106" s="146"/>
      <c r="V106" s="523">
        <f>+F106+G106+H106+I106+J106+Q106+M106</f>
        <v>3630475</v>
      </c>
      <c r="W106" s="524"/>
      <c r="X106" s="524"/>
      <c r="Y106" s="525"/>
    </row>
    <row r="107" spans="2:28" s="36" customFormat="1" ht="13.5" customHeight="1" x14ac:dyDescent="0.2">
      <c r="B107" s="42">
        <v>25</v>
      </c>
      <c r="C107" s="42" t="s">
        <v>217</v>
      </c>
      <c r="D107" s="42"/>
      <c r="E107" s="42"/>
      <c r="F107" s="147">
        <f>319675+89423+505680+304858+1079804+264348+120522+499556+27115+136213+25000+228438+46111+247916+140361+484427+175767+38154+227003+32538+68766+32500</f>
        <v>5094175</v>
      </c>
      <c r="G107" s="147">
        <f>711.5+1700+13404.6+2864.6+147426.02+94879.1+2695+7350.2+1580+11495.8+536.5+2277.92+8280.9+33634+100520.93+65875.03+900+6713.48+6311.8+5826</f>
        <v>514983.37999999995</v>
      </c>
      <c r="H107" s="147">
        <f>10869+12961.44+65026.43+4661+2507.3+5761.4+5871+8381.84+12547.77+2397+2397</f>
        <v>133381.18</v>
      </c>
      <c r="I107" s="147">
        <f>169098.82+38850.27</f>
        <v>207949.09</v>
      </c>
      <c r="J107" s="517">
        <v>36400</v>
      </c>
      <c r="K107" s="518"/>
      <c r="L107" s="519"/>
      <c r="M107" s="536">
        <v>0</v>
      </c>
      <c r="N107" s="537"/>
      <c r="O107" s="537"/>
      <c r="P107" s="538"/>
      <c r="Q107" s="148">
        <v>0</v>
      </c>
      <c r="R107" s="149"/>
      <c r="S107" s="149"/>
      <c r="T107" s="150"/>
      <c r="U107" s="146"/>
      <c r="V107" s="523">
        <f>+F107+G107+H107+I107+J107+M107+Q107</f>
        <v>5986888.6499999994</v>
      </c>
      <c r="W107" s="524"/>
      <c r="X107" s="524"/>
      <c r="Y107" s="525"/>
    </row>
    <row r="108" spans="2:28" s="36" customFormat="1" ht="12.75" x14ac:dyDescent="0.2">
      <c r="B108" s="42">
        <v>26</v>
      </c>
      <c r="C108" s="42" t="s">
        <v>212</v>
      </c>
      <c r="D108" s="42"/>
      <c r="E108" s="42"/>
      <c r="F108" s="117">
        <f>221856+220255+231008</f>
        <v>673119</v>
      </c>
      <c r="G108" s="117">
        <f>37641.62+6926.12+17774.34+484.5</f>
        <v>62826.58</v>
      </c>
      <c r="H108" s="117">
        <f>9957.81+500+2397</f>
        <v>12854.81</v>
      </c>
      <c r="I108" s="117">
        <v>0</v>
      </c>
      <c r="J108" s="517">
        <v>0</v>
      </c>
      <c r="K108" s="518"/>
      <c r="L108" s="519"/>
      <c r="M108" s="508">
        <v>0</v>
      </c>
      <c r="N108" s="509"/>
      <c r="O108" s="509"/>
      <c r="P108" s="509"/>
      <c r="Q108" s="148">
        <v>0</v>
      </c>
      <c r="R108" s="149"/>
      <c r="S108" s="149"/>
      <c r="T108" s="150"/>
      <c r="U108" s="116"/>
      <c r="V108" s="506">
        <f t="shared" ref="V108" si="6">+F108+G108+H108+I108+J108+M108+Q108</f>
        <v>748800.39</v>
      </c>
      <c r="W108" s="507"/>
      <c r="X108" s="507"/>
      <c r="Y108" s="507"/>
    </row>
    <row r="109" spans="2:28" s="36" customFormat="1" ht="12.75" x14ac:dyDescent="0.2">
      <c r="B109" s="42">
        <v>27</v>
      </c>
      <c r="C109" s="42" t="s">
        <v>213</v>
      </c>
      <c r="D109" s="42"/>
      <c r="E109" s="42"/>
      <c r="F109" s="147">
        <f>222334.47+387695.93+1015358.37</f>
        <v>1625388.77</v>
      </c>
      <c r="G109" s="147">
        <f>540086.37+139865.25+193604.33</f>
        <v>873555.95</v>
      </c>
      <c r="H109" s="147">
        <f>154340.94+583322.52+266947.38</f>
        <v>1004610.84</v>
      </c>
      <c r="I109" s="147">
        <f>54000+18000+108616.29</f>
        <v>180616.28999999998</v>
      </c>
      <c r="J109" s="213">
        <v>0</v>
      </c>
      <c r="K109" s="214"/>
      <c r="L109" s="215"/>
      <c r="M109" s="148">
        <v>0</v>
      </c>
      <c r="N109" s="149"/>
      <c r="O109" s="149"/>
      <c r="P109" s="149"/>
      <c r="Q109" s="148">
        <v>0</v>
      </c>
      <c r="R109" s="149"/>
      <c r="S109" s="149"/>
      <c r="T109" s="150"/>
      <c r="U109" s="146"/>
      <c r="V109" s="506">
        <f t="shared" ref="V109" si="7">+F109+G109+H109+I109+J109+M109+Q109</f>
        <v>3684171.8499999996</v>
      </c>
      <c r="W109" s="507"/>
      <c r="X109" s="507"/>
      <c r="Y109" s="507"/>
    </row>
    <row r="110" spans="2:28" s="36" customFormat="1" ht="12.75" x14ac:dyDescent="0.2">
      <c r="B110" s="42">
        <v>28</v>
      </c>
      <c r="C110" s="42" t="s">
        <v>214</v>
      </c>
      <c r="D110" s="42"/>
      <c r="E110" s="42"/>
      <c r="F110" s="147">
        <f>130218+151294+129624</f>
        <v>411136</v>
      </c>
      <c r="G110" s="147">
        <f>10549.44+8466.53+10472.8</f>
        <v>29488.77</v>
      </c>
      <c r="H110" s="147">
        <f>2634+2451+2451</f>
        <v>7536</v>
      </c>
      <c r="I110" s="147">
        <v>0</v>
      </c>
      <c r="J110" s="213">
        <v>0</v>
      </c>
      <c r="K110" s="214"/>
      <c r="L110" s="215"/>
      <c r="M110" s="148">
        <v>0</v>
      </c>
      <c r="N110" s="149"/>
      <c r="O110" s="149"/>
      <c r="P110" s="149"/>
      <c r="Q110" s="148">
        <v>0</v>
      </c>
      <c r="R110" s="149"/>
      <c r="S110" s="149"/>
      <c r="T110" s="150"/>
      <c r="U110" s="146"/>
      <c r="V110" s="506">
        <f t="shared" ref="V110" si="8">+F110+G110+H110+I110+J110+M110+Q110</f>
        <v>448160.77</v>
      </c>
      <c r="W110" s="507"/>
      <c r="X110" s="507"/>
      <c r="Y110" s="507"/>
    </row>
    <row r="111" spans="2:28" s="36" customFormat="1" ht="12.75" x14ac:dyDescent="0.2">
      <c r="B111" s="42">
        <v>31</v>
      </c>
      <c r="C111" s="42" t="s">
        <v>218</v>
      </c>
      <c r="D111" s="42"/>
      <c r="E111" s="42"/>
      <c r="F111" s="147">
        <f>720643+735076+107144+300100+234307+246238+105882</f>
        <v>2449390</v>
      </c>
      <c r="G111" s="147">
        <f>7412.98+18365.64+15194.76</f>
        <v>40973.379999999997</v>
      </c>
      <c r="H111" s="147">
        <f>26110+25177+10313+8391.16+7828</f>
        <v>77819.16</v>
      </c>
      <c r="I111" s="147">
        <v>0</v>
      </c>
      <c r="J111" s="213">
        <v>0</v>
      </c>
      <c r="K111" s="214"/>
      <c r="L111" s="215"/>
      <c r="M111" s="148">
        <v>0</v>
      </c>
      <c r="N111" s="149"/>
      <c r="O111" s="149"/>
      <c r="P111" s="149"/>
      <c r="Q111" s="148">
        <v>0</v>
      </c>
      <c r="R111" s="149"/>
      <c r="S111" s="149"/>
      <c r="T111" s="150"/>
      <c r="U111" s="146"/>
      <c r="V111" s="506">
        <f t="shared" ref="V111" si="9">+F111+G111+H111+I111+J111+M111+Q111</f>
        <v>2568182.54</v>
      </c>
      <c r="W111" s="507"/>
      <c r="X111" s="507"/>
      <c r="Y111" s="507"/>
    </row>
    <row r="112" spans="2:28" s="36" customFormat="1" ht="12.75" x14ac:dyDescent="0.2">
      <c r="B112" s="42"/>
      <c r="C112" s="42"/>
      <c r="D112" s="42"/>
      <c r="E112" s="42"/>
      <c r="F112" s="147"/>
      <c r="G112" s="147"/>
      <c r="H112" s="147"/>
      <c r="I112" s="147"/>
      <c r="J112" s="213"/>
      <c r="K112" s="214"/>
      <c r="L112" s="215"/>
      <c r="M112" s="148"/>
      <c r="N112" s="149"/>
      <c r="O112" s="149"/>
      <c r="P112" s="149"/>
      <c r="Q112" s="148"/>
      <c r="R112" s="149"/>
      <c r="S112" s="149"/>
      <c r="T112" s="150"/>
      <c r="U112" s="146"/>
      <c r="V112" s="506"/>
      <c r="W112" s="507"/>
      <c r="X112" s="507"/>
      <c r="Y112" s="507"/>
    </row>
    <row r="113" spans="2:25" s="36" customFormat="1" ht="10.5" customHeight="1" x14ac:dyDescent="0.2">
      <c r="B113" s="42"/>
      <c r="C113" s="42"/>
      <c r="D113" s="42"/>
      <c r="E113" s="42"/>
      <c r="F113" s="147"/>
      <c r="G113" s="147"/>
      <c r="H113" s="147"/>
      <c r="I113" s="147"/>
      <c r="J113" s="144"/>
      <c r="K113" s="145"/>
      <c r="L113" s="146"/>
      <c r="M113" s="148"/>
      <c r="N113" s="149"/>
      <c r="O113" s="149"/>
      <c r="P113" s="149"/>
      <c r="Q113" s="148"/>
      <c r="R113" s="149"/>
      <c r="S113" s="149"/>
      <c r="T113" s="150"/>
      <c r="U113" s="146"/>
      <c r="V113" s="506"/>
      <c r="W113" s="507"/>
      <c r="X113" s="507"/>
      <c r="Y113" s="507"/>
    </row>
    <row r="114" spans="2:25" s="36" customFormat="1" ht="10.5" customHeight="1" x14ac:dyDescent="0.2">
      <c r="B114" s="42"/>
      <c r="C114" s="42"/>
      <c r="D114" s="42"/>
      <c r="E114" s="42"/>
      <c r="F114" s="115"/>
      <c r="G114" s="115"/>
      <c r="H114" s="115"/>
      <c r="I114" s="115"/>
      <c r="J114" s="503"/>
      <c r="K114" s="504"/>
      <c r="L114" s="505"/>
      <c r="M114" s="503"/>
      <c r="N114" s="504"/>
      <c r="O114" s="504"/>
      <c r="P114" s="504"/>
      <c r="Q114" s="503"/>
      <c r="R114" s="504"/>
      <c r="S114" s="504"/>
      <c r="T114" s="505"/>
      <c r="U114" s="113"/>
      <c r="V114" s="506"/>
      <c r="W114" s="507"/>
      <c r="X114" s="507"/>
      <c r="Y114" s="507"/>
    </row>
    <row r="115" spans="2:25" s="36" customFormat="1" ht="12.75" x14ac:dyDescent="0.2">
      <c r="B115" s="37" t="s">
        <v>26</v>
      </c>
      <c r="C115" s="37"/>
      <c r="D115" s="37"/>
      <c r="E115" s="37"/>
      <c r="F115" s="147">
        <f>+F98+F99+F100+F101+F102+F103+F104+F106+F107+F108+F109+F110+F111+F112+F105</f>
        <v>32673784.18</v>
      </c>
      <c r="G115" s="208">
        <f t="shared" ref="G115:Q115" si="10">+G98+G99+G100+G101+G102+G103+G104+G106+G107+G108+G109+G110+G111+G112+G105</f>
        <v>4596695.6900000004</v>
      </c>
      <c r="H115" s="208">
        <f t="shared" si="10"/>
        <v>17038436.600000001</v>
      </c>
      <c r="I115" s="208">
        <f t="shared" si="10"/>
        <v>11774194.819999998</v>
      </c>
      <c r="J115" s="517">
        <f t="shared" si="10"/>
        <v>263055.46000000002</v>
      </c>
      <c r="K115" s="518"/>
      <c r="L115" s="519"/>
      <c r="M115" s="517">
        <f t="shared" si="10"/>
        <v>0</v>
      </c>
      <c r="N115" s="518"/>
      <c r="O115" s="518"/>
      <c r="P115" s="519"/>
      <c r="Q115" s="517">
        <f t="shared" si="10"/>
        <v>0</v>
      </c>
      <c r="R115" s="518"/>
      <c r="S115" s="518"/>
      <c r="T115" s="519"/>
      <c r="U115" s="113"/>
      <c r="V115" s="500">
        <f>SUM(V98:Y114)</f>
        <v>66346166.750000007</v>
      </c>
      <c r="W115" s="501"/>
      <c r="X115" s="501"/>
      <c r="Y115" s="502"/>
    </row>
    <row r="116" spans="2:25" s="36" customFormat="1" ht="13.5" customHeight="1" x14ac:dyDescent="0.2"/>
    <row r="117" spans="2:25" s="36" customFormat="1" ht="13.5" customHeight="1" x14ac:dyDescent="0.2">
      <c r="B117" s="36" t="s">
        <v>47</v>
      </c>
    </row>
    <row r="118" spans="2:25" s="36" customFormat="1" ht="13.5" customHeight="1" x14ac:dyDescent="0.2">
      <c r="B118" s="36" t="s">
        <v>48</v>
      </c>
      <c r="H118" s="216"/>
    </row>
    <row r="122" spans="2:25" x14ac:dyDescent="0.25">
      <c r="C122" s="514" t="s">
        <v>301</v>
      </c>
      <c r="D122" s="514"/>
      <c r="F122" s="514" t="s">
        <v>204</v>
      </c>
      <c r="G122" s="514"/>
      <c r="H122" s="514"/>
      <c r="J122" s="514" t="s">
        <v>256</v>
      </c>
      <c r="K122" s="514"/>
      <c r="L122" s="514"/>
      <c r="M122" s="514"/>
      <c r="N122" s="514"/>
      <c r="O122" s="514"/>
      <c r="R122" s="516" t="s">
        <v>303</v>
      </c>
      <c r="S122" s="516"/>
      <c r="T122" s="516"/>
      <c r="U122" s="516"/>
      <c r="V122" s="516"/>
    </row>
    <row r="123" spans="2:25" x14ac:dyDescent="0.25">
      <c r="C123" s="515" t="s">
        <v>302</v>
      </c>
      <c r="D123" s="515"/>
      <c r="F123" s="515" t="s">
        <v>205</v>
      </c>
      <c r="G123" s="515"/>
      <c r="H123" s="515"/>
      <c r="J123" s="515" t="s">
        <v>257</v>
      </c>
      <c r="K123" s="515"/>
      <c r="L123" s="515"/>
      <c r="M123" s="515"/>
      <c r="N123" s="515"/>
      <c r="O123" s="515"/>
      <c r="R123" s="515" t="s">
        <v>304</v>
      </c>
      <c r="S123" s="515"/>
      <c r="T123" s="515"/>
      <c r="U123" s="515"/>
      <c r="V123" s="515"/>
    </row>
    <row r="133" spans="7:7" x14ac:dyDescent="0.25">
      <c r="G133" s="136"/>
    </row>
  </sheetData>
  <mergeCells count="265">
    <mergeCell ref="C122:D122"/>
    <mergeCell ref="F122:H122"/>
    <mergeCell ref="J122:O122"/>
    <mergeCell ref="R122:V122"/>
    <mergeCell ref="C123:D123"/>
    <mergeCell ref="F123:H123"/>
    <mergeCell ref="J123:O123"/>
    <mergeCell ref="R123:V123"/>
    <mergeCell ref="J107:L107"/>
    <mergeCell ref="V107:Y107"/>
    <mergeCell ref="M107:P107"/>
    <mergeCell ref="V109:Y109"/>
    <mergeCell ref="Q20:Z21"/>
    <mergeCell ref="B29:F29"/>
    <mergeCell ref="B4:Z4"/>
    <mergeCell ref="B5:Z5"/>
    <mergeCell ref="H77:P77"/>
    <mergeCell ref="H78:P78"/>
    <mergeCell ref="Q78:V78"/>
    <mergeCell ref="Q77:V77"/>
    <mergeCell ref="B6:Z6"/>
    <mergeCell ref="B7:Z7"/>
    <mergeCell ref="B8:Z8"/>
    <mergeCell ref="B9:Z9"/>
    <mergeCell ref="B10:B12"/>
    <mergeCell ref="F10:Z12"/>
    <mergeCell ref="B17:B18"/>
    <mergeCell ref="F17:Z18"/>
    <mergeCell ref="F19:Z19"/>
    <mergeCell ref="B20:B21"/>
    <mergeCell ref="F20:I21"/>
    <mergeCell ref="J20:P21"/>
    <mergeCell ref="H53:H54"/>
    <mergeCell ref="L53:M54"/>
    <mergeCell ref="B31:F31"/>
    <mergeCell ref="G31:Z31"/>
    <mergeCell ref="B1:Z1"/>
    <mergeCell ref="B2:Z2"/>
    <mergeCell ref="B3:Z3"/>
    <mergeCell ref="V102:Y102"/>
    <mergeCell ref="B13:B16"/>
    <mergeCell ref="F13:Z16"/>
    <mergeCell ref="H51:H52"/>
    <mergeCell ref="I51:K52"/>
    <mergeCell ref="L51:M52"/>
    <mergeCell ref="N51:P52"/>
    <mergeCell ref="Q51:S52"/>
    <mergeCell ref="T51:V52"/>
    <mergeCell ref="W51:Y52"/>
    <mergeCell ref="F47:G50"/>
    <mergeCell ref="H47:H48"/>
    <mergeCell ref="J47:K47"/>
    <mergeCell ref="L47:M48"/>
    <mergeCell ref="W60:W61"/>
    <mergeCell ref="Z60:Z61"/>
    <mergeCell ref="Z51:Z52"/>
    <mergeCell ref="E52:E54"/>
    <mergeCell ref="L29:N29"/>
    <mergeCell ref="P29:S29"/>
    <mergeCell ref="B30:Z30"/>
    <mergeCell ref="V103:Y103"/>
    <mergeCell ref="V104:Y104"/>
    <mergeCell ref="V101:Y101"/>
    <mergeCell ref="M101:P101"/>
    <mergeCell ref="M102:P102"/>
    <mergeCell ref="M103:P103"/>
    <mergeCell ref="M104:P104"/>
    <mergeCell ref="B22:Z22"/>
    <mergeCell ref="B23:F23"/>
    <mergeCell ref="G23:Z23"/>
    <mergeCell ref="B24:F24"/>
    <mergeCell ref="G24:Z24"/>
    <mergeCell ref="B28:F28"/>
    <mergeCell ref="G28:Z28"/>
    <mergeCell ref="L49:M50"/>
    <mergeCell ref="N49:N50"/>
    <mergeCell ref="Q49:Q50"/>
    <mergeCell ref="T49:T50"/>
    <mergeCell ref="W49:W50"/>
    <mergeCell ref="B50:C50"/>
    <mergeCell ref="J50:K50"/>
    <mergeCell ref="B51:C52"/>
    <mergeCell ref="F51:G54"/>
    <mergeCell ref="J29:K29"/>
    <mergeCell ref="V106:Y106"/>
    <mergeCell ref="M106:P106"/>
    <mergeCell ref="B33:F33"/>
    <mergeCell ref="I33:K33"/>
    <mergeCell ref="L33:Z33"/>
    <mergeCell ref="B34:Z34"/>
    <mergeCell ref="B35:Z35"/>
    <mergeCell ref="B36:B38"/>
    <mergeCell ref="C36:Z38"/>
    <mergeCell ref="N47:N48"/>
    <mergeCell ref="Z44:Z46"/>
    <mergeCell ref="B45:C46"/>
    <mergeCell ref="D45:E46"/>
    <mergeCell ref="F45:G46"/>
    <mergeCell ref="H45:H46"/>
    <mergeCell ref="I45:K46"/>
    <mergeCell ref="Q47:Q48"/>
    <mergeCell ref="T47:T48"/>
    <mergeCell ref="W47:W48"/>
    <mergeCell ref="Z47:Z48"/>
    <mergeCell ref="E48:E50"/>
    <mergeCell ref="J48:K48"/>
    <mergeCell ref="H49:H50"/>
    <mergeCell ref="J49:K49"/>
    <mergeCell ref="B39:Z39"/>
    <mergeCell ref="B40:B42"/>
    <mergeCell ref="C40:Z42"/>
    <mergeCell ref="B43:Z43"/>
    <mergeCell ref="B44:K44"/>
    <mergeCell ref="L44:M46"/>
    <mergeCell ref="N44:P45"/>
    <mergeCell ref="Q44:S45"/>
    <mergeCell ref="T44:V45"/>
    <mergeCell ref="W44:Y45"/>
    <mergeCell ref="B47:C48"/>
    <mergeCell ref="N53:P54"/>
    <mergeCell ref="Q53:S54"/>
    <mergeCell ref="T53:V54"/>
    <mergeCell ref="W53:Y54"/>
    <mergeCell ref="Z53:Z54"/>
    <mergeCell ref="T62:T63"/>
    <mergeCell ref="W62:W63"/>
    <mergeCell ref="B55:Z55"/>
    <mergeCell ref="B56:Z56"/>
    <mergeCell ref="H60:H61"/>
    <mergeCell ref="J60:K60"/>
    <mergeCell ref="L60:M61"/>
    <mergeCell ref="N60:N61"/>
    <mergeCell ref="B63:C63"/>
    <mergeCell ref="J63:K63"/>
    <mergeCell ref="E61:E63"/>
    <mergeCell ref="J61:K61"/>
    <mergeCell ref="H62:H63"/>
    <mergeCell ref="J62:K62"/>
    <mergeCell ref="W57:Y58"/>
    <mergeCell ref="Z57:Z59"/>
    <mergeCell ref="B57:K57"/>
    <mergeCell ref="B58:C59"/>
    <mergeCell ref="D58:E59"/>
    <mergeCell ref="F58:G59"/>
    <mergeCell ref="H58:H59"/>
    <mergeCell ref="I58:K59"/>
    <mergeCell ref="Q60:Q61"/>
    <mergeCell ref="T60:T61"/>
    <mergeCell ref="L57:M59"/>
    <mergeCell ref="N57:P58"/>
    <mergeCell ref="Q57:S58"/>
    <mergeCell ref="T57:V58"/>
    <mergeCell ref="B60:C61"/>
    <mergeCell ref="F60:G63"/>
    <mergeCell ref="H64:H65"/>
    <mergeCell ref="I64:K65"/>
    <mergeCell ref="L64:M65"/>
    <mergeCell ref="N64:P65"/>
    <mergeCell ref="Q64:S65"/>
    <mergeCell ref="B70:Z70"/>
    <mergeCell ref="N62:N63"/>
    <mergeCell ref="Q62:Q63"/>
    <mergeCell ref="L62:M63"/>
    <mergeCell ref="T64:V65"/>
    <mergeCell ref="W64:Y65"/>
    <mergeCell ref="Z64:Z65"/>
    <mergeCell ref="E65:E67"/>
    <mergeCell ref="H66:H67"/>
    <mergeCell ref="L66:M67"/>
    <mergeCell ref="N66:P67"/>
    <mergeCell ref="Q66:S67"/>
    <mergeCell ref="B64:C65"/>
    <mergeCell ref="F64:G67"/>
    <mergeCell ref="B71:G71"/>
    <mergeCell ref="H71:P71"/>
    <mergeCell ref="Q71:V71"/>
    <mergeCell ref="W71:Z71"/>
    <mergeCell ref="T66:V67"/>
    <mergeCell ref="W66:Y67"/>
    <mergeCell ref="Z66:Z67"/>
    <mergeCell ref="B72:G79"/>
    <mergeCell ref="H72:P72"/>
    <mergeCell ref="Q72:V72"/>
    <mergeCell ref="H73:P73"/>
    <mergeCell ref="Q73:V73"/>
    <mergeCell ref="H74:P74"/>
    <mergeCell ref="Q74:V74"/>
    <mergeCell ref="W72:Z72"/>
    <mergeCell ref="W73:Z73"/>
    <mergeCell ref="W74:Z74"/>
    <mergeCell ref="W75:Z75"/>
    <mergeCell ref="W76:Z76"/>
    <mergeCell ref="W77:Z77"/>
    <mergeCell ref="W78:Z78"/>
    <mergeCell ref="W79:Z79"/>
    <mergeCell ref="B69:Z69"/>
    <mergeCell ref="I80:P80"/>
    <mergeCell ref="Q80:V80"/>
    <mergeCell ref="W80:Z80"/>
    <mergeCell ref="H79:P79"/>
    <mergeCell ref="Q79:V79"/>
    <mergeCell ref="H75:P75"/>
    <mergeCell ref="Q75:V75"/>
    <mergeCell ref="H76:P76"/>
    <mergeCell ref="Q76:V76"/>
    <mergeCell ref="B84:G84"/>
    <mergeCell ref="I84:P84"/>
    <mergeCell ref="Q84:Z84"/>
    <mergeCell ref="B85:G85"/>
    <mergeCell ref="I85:P85"/>
    <mergeCell ref="Q85:Z85"/>
    <mergeCell ref="B81:Z81"/>
    <mergeCell ref="B82:G82"/>
    <mergeCell ref="I82:P82"/>
    <mergeCell ref="Q82:Z82"/>
    <mergeCell ref="B83:G83"/>
    <mergeCell ref="I83:P83"/>
    <mergeCell ref="Q83:Z83"/>
    <mergeCell ref="B88:Z88"/>
    <mergeCell ref="B89:B92"/>
    <mergeCell ref="G89:Z89"/>
    <mergeCell ref="G90:Z90"/>
    <mergeCell ref="F91:F92"/>
    <mergeCell ref="G91:Z92"/>
    <mergeCell ref="B86:G86"/>
    <mergeCell ref="I86:P86"/>
    <mergeCell ref="Q86:Z86"/>
    <mergeCell ref="B87:G87"/>
    <mergeCell ref="I87:P87"/>
    <mergeCell ref="Q87:Z87"/>
    <mergeCell ref="B93:Z93"/>
    <mergeCell ref="J97:L97"/>
    <mergeCell ref="M97:P97"/>
    <mergeCell ref="Q97:T97"/>
    <mergeCell ref="V97:Y97"/>
    <mergeCell ref="J98:L98"/>
    <mergeCell ref="M98:P98"/>
    <mergeCell ref="V98:Y98"/>
    <mergeCell ref="V99:Y99"/>
    <mergeCell ref="J99:L99"/>
    <mergeCell ref="M99:P99"/>
    <mergeCell ref="J102:L102"/>
    <mergeCell ref="J104:L104"/>
    <mergeCell ref="Z49:Z50"/>
    <mergeCell ref="Z62:Z63"/>
    <mergeCell ref="J114:L114"/>
    <mergeCell ref="M114:P114"/>
    <mergeCell ref="Q114:T114"/>
    <mergeCell ref="V114:Y114"/>
    <mergeCell ref="J115:L115"/>
    <mergeCell ref="M115:P115"/>
    <mergeCell ref="Q115:T115"/>
    <mergeCell ref="V115:Y115"/>
    <mergeCell ref="J100:L100"/>
    <mergeCell ref="M100:P100"/>
    <mergeCell ref="V100:Y100"/>
    <mergeCell ref="J108:L108"/>
    <mergeCell ref="M108:P108"/>
    <mergeCell ref="V108:Y108"/>
    <mergeCell ref="V110:Y110"/>
    <mergeCell ref="V111:Y111"/>
    <mergeCell ref="V112:Y112"/>
    <mergeCell ref="V113:Y113"/>
    <mergeCell ref="J105:L105"/>
    <mergeCell ref="V105:Y105"/>
  </mergeCells>
  <pageMargins left="0.70866141732283472" right="0.70866141732283472" top="0.74803149606299213" bottom="0.74803149606299213" header="0.31496062992125984" footer="0.31496062992125984"/>
  <pageSetup scale="4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5"/>
  <sheetViews>
    <sheetView showGridLines="0" topLeftCell="A180" zoomScale="70" zoomScaleNormal="70" zoomScalePageLayoutView="70" workbookViewId="0">
      <selection activeCell="B194" sqref="B194:U195"/>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6.710937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1.57031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253"/>
      <c r="C1" s="254"/>
      <c r="D1" s="254"/>
      <c r="E1" s="254"/>
      <c r="F1" s="254"/>
      <c r="G1" s="254"/>
      <c r="H1" s="254"/>
      <c r="I1" s="254"/>
      <c r="J1" s="254"/>
      <c r="K1" s="254"/>
      <c r="L1" s="254"/>
      <c r="M1" s="254"/>
      <c r="N1" s="254"/>
      <c r="O1" s="254"/>
      <c r="P1" s="254"/>
      <c r="Q1" s="254"/>
      <c r="R1" s="254"/>
      <c r="S1" s="254"/>
      <c r="T1" s="254"/>
      <c r="U1" s="254"/>
      <c r="V1" s="254"/>
      <c r="W1" s="254"/>
      <c r="X1" s="254"/>
      <c r="Y1" s="254"/>
      <c r="Z1" s="255"/>
    </row>
    <row r="2" spans="2:40" ht="23.25" x14ac:dyDescent="0.35">
      <c r="B2" s="256" t="s">
        <v>49</v>
      </c>
      <c r="C2" s="257"/>
      <c r="D2" s="257"/>
      <c r="E2" s="257"/>
      <c r="F2" s="257"/>
      <c r="G2" s="257"/>
      <c r="H2" s="257"/>
      <c r="I2" s="257"/>
      <c r="J2" s="257"/>
      <c r="K2" s="257"/>
      <c r="L2" s="257"/>
      <c r="M2" s="257"/>
      <c r="N2" s="257"/>
      <c r="O2" s="257"/>
      <c r="P2" s="257"/>
      <c r="Q2" s="257"/>
      <c r="R2" s="257"/>
      <c r="S2" s="257"/>
      <c r="T2" s="257"/>
      <c r="U2" s="257"/>
      <c r="V2" s="257"/>
      <c r="W2" s="257"/>
      <c r="X2" s="257"/>
      <c r="Y2" s="257"/>
      <c r="Z2" s="258"/>
    </row>
    <row r="3" spans="2:40" ht="20.25" customHeight="1" x14ac:dyDescent="0.3">
      <c r="B3" s="259" t="s">
        <v>50</v>
      </c>
      <c r="C3" s="260"/>
      <c r="D3" s="260"/>
      <c r="E3" s="260"/>
      <c r="F3" s="260"/>
      <c r="G3" s="260"/>
      <c r="H3" s="260"/>
      <c r="I3" s="260"/>
      <c r="J3" s="260"/>
      <c r="K3" s="260"/>
      <c r="L3" s="260"/>
      <c r="M3" s="260"/>
      <c r="N3" s="260"/>
      <c r="O3" s="260"/>
      <c r="P3" s="260"/>
      <c r="Q3" s="260"/>
      <c r="R3" s="260"/>
      <c r="S3" s="260"/>
      <c r="T3" s="260"/>
      <c r="U3" s="260"/>
      <c r="V3" s="260"/>
      <c r="W3" s="260"/>
      <c r="X3" s="260"/>
      <c r="Y3" s="260"/>
      <c r="Z3" s="261"/>
      <c r="AB3" s="1"/>
    </row>
    <row r="4" spans="2:40" ht="20.25" customHeight="1" x14ac:dyDescent="0.25">
      <c r="B4" s="262" t="s">
        <v>51</v>
      </c>
      <c r="C4" s="263"/>
      <c r="D4" s="263"/>
      <c r="E4" s="263"/>
      <c r="F4" s="263"/>
      <c r="G4" s="263"/>
      <c r="H4" s="263"/>
      <c r="I4" s="263"/>
      <c r="J4" s="263"/>
      <c r="K4" s="263"/>
      <c r="L4" s="263"/>
      <c r="M4" s="263"/>
      <c r="N4" s="263"/>
      <c r="O4" s="263"/>
      <c r="P4" s="263"/>
      <c r="Q4" s="263"/>
      <c r="R4" s="263"/>
      <c r="S4" s="263"/>
      <c r="T4" s="263"/>
      <c r="U4" s="263"/>
      <c r="V4" s="263"/>
      <c r="W4" s="263"/>
      <c r="X4" s="263"/>
      <c r="Y4" s="263"/>
      <c r="Z4" s="264"/>
      <c r="AB4" s="1"/>
    </row>
    <row r="5" spans="2:40" ht="18" customHeight="1" x14ac:dyDescent="0.25">
      <c r="B5" s="262" t="s">
        <v>300</v>
      </c>
      <c r="C5" s="263"/>
      <c r="D5" s="263"/>
      <c r="E5" s="263"/>
      <c r="F5" s="263"/>
      <c r="G5" s="263"/>
      <c r="H5" s="263"/>
      <c r="I5" s="263"/>
      <c r="J5" s="263"/>
      <c r="K5" s="263"/>
      <c r="L5" s="263"/>
      <c r="M5" s="263"/>
      <c r="N5" s="263"/>
      <c r="O5" s="263"/>
      <c r="P5" s="263"/>
      <c r="Q5" s="263"/>
      <c r="R5" s="263"/>
      <c r="S5" s="263"/>
      <c r="T5" s="263"/>
      <c r="U5" s="263"/>
      <c r="V5" s="263"/>
      <c r="W5" s="263"/>
      <c r="X5" s="263"/>
      <c r="Y5" s="263"/>
      <c r="Z5" s="264"/>
      <c r="AB5" s="1"/>
    </row>
    <row r="6" spans="2:40" ht="15" customHeight="1" x14ac:dyDescent="0.25">
      <c r="B6" s="265"/>
      <c r="C6" s="266"/>
      <c r="D6" s="266"/>
      <c r="E6" s="266"/>
      <c r="F6" s="234"/>
      <c r="G6" s="234"/>
      <c r="H6" s="234"/>
      <c r="I6" s="234"/>
      <c r="J6" s="234"/>
      <c r="K6" s="234"/>
      <c r="L6" s="234"/>
      <c r="M6" s="234"/>
      <c r="N6" s="234"/>
      <c r="O6" s="234"/>
      <c r="P6" s="234"/>
      <c r="Q6" s="234"/>
      <c r="R6" s="234"/>
      <c r="S6" s="234"/>
      <c r="T6" s="234"/>
      <c r="U6" s="234"/>
      <c r="V6" s="234"/>
      <c r="W6" s="234"/>
      <c r="X6" s="234"/>
      <c r="Y6" s="234"/>
      <c r="Z6" s="235"/>
    </row>
    <row r="7" spans="2:40" ht="15" customHeight="1" x14ac:dyDescent="0.25">
      <c r="B7" s="233"/>
      <c r="C7" s="234"/>
      <c r="D7" s="234"/>
      <c r="E7" s="234"/>
      <c r="F7" s="234"/>
      <c r="G7" s="234"/>
      <c r="H7" s="234"/>
      <c r="I7" s="234"/>
      <c r="J7" s="234"/>
      <c r="K7" s="234"/>
      <c r="L7" s="234"/>
      <c r="M7" s="234"/>
      <c r="N7" s="234"/>
      <c r="O7" s="234"/>
      <c r="P7" s="234"/>
      <c r="Q7" s="234"/>
      <c r="R7" s="234"/>
      <c r="S7" s="234"/>
      <c r="T7" s="234"/>
      <c r="U7" s="234"/>
      <c r="V7" s="234"/>
      <c r="W7" s="234"/>
      <c r="X7" s="234"/>
      <c r="Y7" s="234"/>
      <c r="Z7" s="235"/>
    </row>
    <row r="8" spans="2:40" ht="6.75" customHeight="1" x14ac:dyDescent="0.25">
      <c r="B8" s="233"/>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2:40" x14ac:dyDescent="0.25">
      <c r="B9" s="236"/>
      <c r="C9" s="237"/>
      <c r="D9" s="237"/>
      <c r="E9" s="237"/>
      <c r="F9" s="237"/>
      <c r="G9" s="237"/>
      <c r="H9" s="237"/>
      <c r="I9" s="237"/>
      <c r="J9" s="237"/>
      <c r="K9" s="237"/>
      <c r="L9" s="237"/>
      <c r="M9" s="237"/>
      <c r="N9" s="237"/>
      <c r="O9" s="237"/>
      <c r="P9" s="237"/>
      <c r="Q9" s="237"/>
      <c r="R9" s="237"/>
      <c r="S9" s="237"/>
      <c r="T9" s="237"/>
      <c r="U9" s="237"/>
      <c r="V9" s="237"/>
      <c r="W9" s="237"/>
      <c r="X9" s="237"/>
      <c r="Y9" s="237"/>
      <c r="Z9" s="238"/>
    </row>
    <row r="10" spans="2:40" s="2" customFormat="1" ht="12" customHeight="1" x14ac:dyDescent="0.25">
      <c r="B10" s="239" t="s">
        <v>0</v>
      </c>
      <c r="C10" s="45"/>
      <c r="D10" s="45"/>
      <c r="E10" s="45"/>
      <c r="F10" s="241" t="s">
        <v>52</v>
      </c>
      <c r="G10" s="242"/>
      <c r="H10" s="242"/>
      <c r="I10" s="242"/>
      <c r="J10" s="242"/>
      <c r="K10" s="242"/>
      <c r="L10" s="242"/>
      <c r="M10" s="242"/>
      <c r="N10" s="242"/>
      <c r="O10" s="242"/>
      <c r="P10" s="242"/>
      <c r="Q10" s="242"/>
      <c r="R10" s="242"/>
      <c r="S10" s="242"/>
      <c r="T10" s="242"/>
      <c r="U10" s="242"/>
      <c r="V10" s="242"/>
      <c r="W10" s="242"/>
      <c r="X10" s="242"/>
      <c r="Y10" s="242"/>
      <c r="Z10" s="243"/>
    </row>
    <row r="11" spans="2:40" s="2" customFormat="1" ht="12" customHeight="1" x14ac:dyDescent="0.25">
      <c r="B11" s="240"/>
      <c r="C11" s="46"/>
      <c r="D11" s="46"/>
      <c r="E11" s="46"/>
      <c r="F11" s="244"/>
      <c r="G11" s="245"/>
      <c r="H11" s="245"/>
      <c r="I11" s="245"/>
      <c r="J11" s="245"/>
      <c r="K11" s="245"/>
      <c r="L11" s="245"/>
      <c r="M11" s="245"/>
      <c r="N11" s="245"/>
      <c r="O11" s="245"/>
      <c r="P11" s="245"/>
      <c r="Q11" s="245"/>
      <c r="R11" s="245"/>
      <c r="S11" s="245"/>
      <c r="T11" s="245"/>
      <c r="U11" s="245"/>
      <c r="V11" s="245"/>
      <c r="W11" s="245"/>
      <c r="X11" s="245"/>
      <c r="Y11" s="245"/>
      <c r="Z11" s="246"/>
      <c r="AA11" s="3"/>
      <c r="AB11" s="3"/>
      <c r="AC11" s="3"/>
      <c r="AD11" s="3"/>
      <c r="AE11" s="3"/>
      <c r="AF11" s="3"/>
      <c r="AG11" s="3"/>
      <c r="AH11" s="3"/>
      <c r="AI11" s="3"/>
      <c r="AJ11" s="3"/>
      <c r="AK11" s="3"/>
      <c r="AL11" s="3"/>
      <c r="AM11" s="3"/>
      <c r="AN11" s="3"/>
    </row>
    <row r="12" spans="2:40" s="2" customFormat="1" ht="12" customHeight="1" x14ac:dyDescent="0.25">
      <c r="B12" s="240"/>
      <c r="C12" s="47"/>
      <c r="D12" s="47"/>
      <c r="E12" s="47"/>
      <c r="F12" s="247"/>
      <c r="G12" s="248"/>
      <c r="H12" s="248"/>
      <c r="I12" s="248"/>
      <c r="J12" s="248"/>
      <c r="K12" s="248"/>
      <c r="L12" s="248"/>
      <c r="M12" s="248"/>
      <c r="N12" s="248"/>
      <c r="O12" s="248"/>
      <c r="P12" s="248"/>
      <c r="Q12" s="248"/>
      <c r="R12" s="248"/>
      <c r="S12" s="248"/>
      <c r="T12" s="248"/>
      <c r="U12" s="248"/>
      <c r="V12" s="248"/>
      <c r="W12" s="248"/>
      <c r="X12" s="248"/>
      <c r="Y12" s="248"/>
      <c r="Z12" s="249"/>
      <c r="AA12" s="3"/>
      <c r="AB12" s="3"/>
      <c r="AC12" s="3"/>
      <c r="AD12" s="3"/>
      <c r="AE12" s="3"/>
      <c r="AF12" s="3"/>
      <c r="AG12" s="3"/>
      <c r="AH12" s="3"/>
      <c r="AI12" s="3"/>
      <c r="AJ12" s="3"/>
      <c r="AK12" s="3"/>
      <c r="AL12" s="3"/>
      <c r="AM12" s="3"/>
      <c r="AN12" s="3"/>
    </row>
    <row r="13" spans="2:40" s="2" customFormat="1" ht="12" customHeight="1" x14ac:dyDescent="0.25">
      <c r="B13" s="250" t="s">
        <v>1</v>
      </c>
      <c r="C13" s="48"/>
      <c r="D13" s="48"/>
      <c r="E13" s="48"/>
      <c r="F13" s="547" t="s">
        <v>103</v>
      </c>
      <c r="G13" s="548"/>
      <c r="H13" s="548"/>
      <c r="I13" s="548"/>
      <c r="J13" s="548"/>
      <c r="K13" s="548"/>
      <c r="L13" s="548"/>
      <c r="M13" s="548"/>
      <c r="N13" s="548"/>
      <c r="O13" s="548"/>
      <c r="P13" s="548"/>
      <c r="Q13" s="548"/>
      <c r="R13" s="548"/>
      <c r="S13" s="548"/>
      <c r="T13" s="548"/>
      <c r="U13" s="548"/>
      <c r="V13" s="548"/>
      <c r="W13" s="548"/>
      <c r="X13" s="548"/>
      <c r="Y13" s="548"/>
      <c r="Z13" s="548"/>
      <c r="AA13" s="4"/>
      <c r="AB13" s="5"/>
      <c r="AC13" s="5"/>
      <c r="AD13" s="5"/>
      <c r="AE13" s="5"/>
      <c r="AF13" s="5"/>
      <c r="AG13" s="5"/>
      <c r="AH13" s="5"/>
      <c r="AI13" s="5"/>
      <c r="AJ13" s="5"/>
      <c r="AK13" s="5"/>
      <c r="AL13" s="5"/>
      <c r="AM13" s="5"/>
      <c r="AN13" s="3"/>
    </row>
    <row r="14" spans="2:40" s="2" customFormat="1" ht="12" customHeight="1" x14ac:dyDescent="0.25">
      <c r="B14" s="251"/>
      <c r="C14" s="49"/>
      <c r="D14" s="49"/>
      <c r="E14" s="49"/>
      <c r="F14" s="548"/>
      <c r="G14" s="548"/>
      <c r="H14" s="548"/>
      <c r="I14" s="548"/>
      <c r="J14" s="548"/>
      <c r="K14" s="548"/>
      <c r="L14" s="548"/>
      <c r="M14" s="548"/>
      <c r="N14" s="548"/>
      <c r="O14" s="548"/>
      <c r="P14" s="548"/>
      <c r="Q14" s="548"/>
      <c r="R14" s="548"/>
      <c r="S14" s="548"/>
      <c r="T14" s="548"/>
      <c r="U14" s="548"/>
      <c r="V14" s="548"/>
      <c r="W14" s="548"/>
      <c r="X14" s="548"/>
      <c r="Y14" s="548"/>
      <c r="Z14" s="548"/>
      <c r="AA14" s="5"/>
      <c r="AB14" s="5"/>
      <c r="AC14" s="5"/>
      <c r="AD14" s="5"/>
      <c r="AE14" s="5"/>
      <c r="AF14" s="5"/>
      <c r="AG14" s="5"/>
      <c r="AH14" s="5"/>
      <c r="AI14" s="5"/>
      <c r="AJ14" s="5"/>
      <c r="AK14" s="5"/>
      <c r="AL14" s="5"/>
      <c r="AM14" s="5"/>
      <c r="AN14" s="3"/>
    </row>
    <row r="15" spans="2:40" s="2" customFormat="1" ht="12" customHeight="1" x14ac:dyDescent="0.25">
      <c r="B15" s="251"/>
      <c r="C15" s="49"/>
      <c r="D15" s="49"/>
      <c r="E15" s="49"/>
      <c r="F15" s="548"/>
      <c r="G15" s="548"/>
      <c r="H15" s="548"/>
      <c r="I15" s="548"/>
      <c r="J15" s="548"/>
      <c r="K15" s="548"/>
      <c r="L15" s="548"/>
      <c r="M15" s="548"/>
      <c r="N15" s="548"/>
      <c r="O15" s="548"/>
      <c r="P15" s="548"/>
      <c r="Q15" s="548"/>
      <c r="R15" s="548"/>
      <c r="S15" s="548"/>
      <c r="T15" s="548"/>
      <c r="U15" s="548"/>
      <c r="V15" s="548"/>
      <c r="W15" s="548"/>
      <c r="X15" s="548"/>
      <c r="Y15" s="548"/>
      <c r="Z15" s="548"/>
      <c r="AA15" s="5"/>
      <c r="AB15" s="5"/>
      <c r="AC15" s="5"/>
      <c r="AD15" s="5"/>
      <c r="AE15" s="5"/>
      <c r="AF15" s="5"/>
      <c r="AG15" s="5"/>
      <c r="AH15" s="5"/>
      <c r="AI15" s="5"/>
      <c r="AJ15" s="5"/>
      <c r="AK15" s="5"/>
      <c r="AL15" s="5"/>
      <c r="AM15" s="5"/>
      <c r="AN15" s="3"/>
    </row>
    <row r="16" spans="2:40" s="2" customFormat="1" ht="12" customHeight="1" x14ac:dyDescent="0.25">
      <c r="B16" s="252"/>
      <c r="C16" s="50"/>
      <c r="D16" s="50"/>
      <c r="E16" s="50"/>
      <c r="F16" s="548"/>
      <c r="G16" s="548"/>
      <c r="H16" s="548"/>
      <c r="I16" s="548"/>
      <c r="J16" s="548"/>
      <c r="K16" s="548"/>
      <c r="L16" s="548"/>
      <c r="M16" s="548"/>
      <c r="N16" s="548"/>
      <c r="O16" s="548"/>
      <c r="P16" s="548"/>
      <c r="Q16" s="548"/>
      <c r="R16" s="548"/>
      <c r="S16" s="548"/>
      <c r="T16" s="548"/>
      <c r="U16" s="548"/>
      <c r="V16" s="548"/>
      <c r="W16" s="548"/>
      <c r="X16" s="548"/>
      <c r="Y16" s="548"/>
      <c r="Z16" s="548"/>
      <c r="AA16" s="5"/>
      <c r="AB16" s="5"/>
      <c r="AC16" s="5"/>
      <c r="AD16" s="5"/>
      <c r="AE16" s="5"/>
      <c r="AF16" s="5"/>
      <c r="AG16" s="5"/>
      <c r="AH16" s="5"/>
      <c r="AI16" s="5"/>
      <c r="AJ16" s="5"/>
      <c r="AK16" s="5"/>
      <c r="AL16" s="5"/>
      <c r="AM16" s="5"/>
      <c r="AN16" s="3"/>
    </row>
    <row r="17" spans="2:40" s="2" customFormat="1" x14ac:dyDescent="0.25">
      <c r="B17" s="283" t="s">
        <v>2</v>
      </c>
      <c r="C17" s="64"/>
      <c r="D17" s="64"/>
      <c r="E17" s="64"/>
      <c r="F17" s="549" t="s">
        <v>53</v>
      </c>
      <c r="G17" s="550"/>
      <c r="H17" s="550"/>
      <c r="I17" s="550"/>
      <c r="J17" s="550"/>
      <c r="K17" s="550"/>
      <c r="L17" s="550"/>
      <c r="M17" s="550"/>
      <c r="N17" s="550"/>
      <c r="O17" s="550"/>
      <c r="P17" s="550"/>
      <c r="Q17" s="550"/>
      <c r="R17" s="550"/>
      <c r="S17" s="550"/>
      <c r="T17" s="550"/>
      <c r="U17" s="550"/>
      <c r="V17" s="550"/>
      <c r="W17" s="550"/>
      <c r="X17" s="550"/>
      <c r="Y17" s="550"/>
      <c r="Z17" s="551"/>
      <c r="AA17" s="3"/>
      <c r="AB17" s="3"/>
      <c r="AC17" s="3"/>
      <c r="AD17" s="3"/>
      <c r="AE17" s="3"/>
      <c r="AF17" s="3"/>
      <c r="AG17" s="3"/>
      <c r="AH17" s="3"/>
      <c r="AI17" s="3"/>
      <c r="AJ17" s="3"/>
      <c r="AK17" s="3"/>
      <c r="AL17" s="3"/>
      <c r="AM17" s="3"/>
      <c r="AN17" s="3"/>
    </row>
    <row r="18" spans="2:40" s="2" customFormat="1" x14ac:dyDescent="0.25">
      <c r="B18" s="284"/>
      <c r="C18" s="52"/>
      <c r="D18" s="52"/>
      <c r="E18" s="52"/>
      <c r="F18" s="552"/>
      <c r="G18" s="553"/>
      <c r="H18" s="553"/>
      <c r="I18" s="553"/>
      <c r="J18" s="553"/>
      <c r="K18" s="553"/>
      <c r="L18" s="553"/>
      <c r="M18" s="553"/>
      <c r="N18" s="553"/>
      <c r="O18" s="553"/>
      <c r="P18" s="553"/>
      <c r="Q18" s="553"/>
      <c r="R18" s="553"/>
      <c r="S18" s="553"/>
      <c r="T18" s="553"/>
      <c r="U18" s="553"/>
      <c r="V18" s="553"/>
      <c r="W18" s="553"/>
      <c r="X18" s="553"/>
      <c r="Y18" s="553"/>
      <c r="Z18" s="554"/>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85" t="s">
        <v>219</v>
      </c>
      <c r="G19" s="271"/>
      <c r="H19" s="271"/>
      <c r="I19" s="271"/>
      <c r="J19" s="271"/>
      <c r="K19" s="271"/>
      <c r="L19" s="271"/>
      <c r="M19" s="271"/>
      <c r="N19" s="271"/>
      <c r="O19" s="271"/>
      <c r="P19" s="271"/>
      <c r="Q19" s="271"/>
      <c r="R19" s="271"/>
      <c r="S19" s="271"/>
      <c r="T19" s="271"/>
      <c r="U19" s="271"/>
      <c r="V19" s="271"/>
      <c r="W19" s="271"/>
      <c r="X19" s="271"/>
      <c r="Y19" s="271"/>
      <c r="Z19" s="272"/>
      <c r="AA19" s="3"/>
      <c r="AB19" s="3"/>
      <c r="AC19" s="3"/>
      <c r="AD19" s="3"/>
      <c r="AE19" s="3"/>
      <c r="AF19" s="3"/>
      <c r="AG19" s="3"/>
      <c r="AH19" s="3"/>
      <c r="AI19" s="3"/>
      <c r="AJ19" s="3"/>
      <c r="AK19" s="3"/>
      <c r="AL19" s="3"/>
      <c r="AM19" s="3"/>
      <c r="AN19" s="3"/>
    </row>
    <row r="20" spans="2:40" s="2" customFormat="1" x14ac:dyDescent="0.25">
      <c r="B20" s="239" t="s">
        <v>4</v>
      </c>
      <c r="C20" s="45"/>
      <c r="D20" s="45"/>
      <c r="E20" s="45"/>
      <c r="F20" s="286">
        <v>0</v>
      </c>
      <c r="G20" s="287"/>
      <c r="H20" s="287"/>
      <c r="I20" s="288"/>
      <c r="J20" s="292" t="s">
        <v>5</v>
      </c>
      <c r="K20" s="293"/>
      <c r="L20" s="293"/>
      <c r="M20" s="293"/>
      <c r="N20" s="293"/>
      <c r="O20" s="293"/>
      <c r="P20" s="294"/>
      <c r="Q20" s="298">
        <f>72400470.8+38361440.2</f>
        <v>110761911</v>
      </c>
      <c r="R20" s="299"/>
      <c r="S20" s="299"/>
      <c r="T20" s="299"/>
      <c r="U20" s="299"/>
      <c r="V20" s="299"/>
      <c r="W20" s="299"/>
      <c r="X20" s="299"/>
      <c r="Y20" s="299"/>
      <c r="Z20" s="300"/>
    </row>
    <row r="21" spans="2:40" s="2" customFormat="1" x14ac:dyDescent="0.25">
      <c r="B21" s="239"/>
      <c r="C21" s="54"/>
      <c r="D21" s="54"/>
      <c r="E21" s="54"/>
      <c r="F21" s="289"/>
      <c r="G21" s="290"/>
      <c r="H21" s="290"/>
      <c r="I21" s="291"/>
      <c r="J21" s="295"/>
      <c r="K21" s="296"/>
      <c r="L21" s="296"/>
      <c r="M21" s="296"/>
      <c r="N21" s="296"/>
      <c r="O21" s="296"/>
      <c r="P21" s="297"/>
      <c r="Q21" s="301"/>
      <c r="R21" s="302"/>
      <c r="S21" s="302"/>
      <c r="T21" s="302"/>
      <c r="U21" s="302"/>
      <c r="V21" s="302"/>
      <c r="W21" s="302"/>
      <c r="X21" s="302"/>
      <c r="Y21" s="302"/>
      <c r="Z21" s="303"/>
    </row>
    <row r="22" spans="2:40" s="2" customFormat="1" x14ac:dyDescent="0.25">
      <c r="B22" s="267"/>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9"/>
    </row>
    <row r="23" spans="2:40" s="2" customFormat="1" x14ac:dyDescent="0.25">
      <c r="B23" s="270" t="s">
        <v>6</v>
      </c>
      <c r="C23" s="271"/>
      <c r="D23" s="271"/>
      <c r="E23" s="271"/>
      <c r="F23" s="272"/>
      <c r="G23" s="273" t="s">
        <v>291</v>
      </c>
      <c r="H23" s="274"/>
      <c r="I23" s="274"/>
      <c r="J23" s="274"/>
      <c r="K23" s="274"/>
      <c r="L23" s="274"/>
      <c r="M23" s="274"/>
      <c r="N23" s="274"/>
      <c r="O23" s="274"/>
      <c r="P23" s="274"/>
      <c r="Q23" s="274"/>
      <c r="R23" s="274"/>
      <c r="S23" s="274"/>
      <c r="T23" s="274"/>
      <c r="U23" s="274"/>
      <c r="V23" s="274"/>
      <c r="W23" s="274"/>
      <c r="X23" s="274"/>
      <c r="Y23" s="274"/>
      <c r="Z23" s="275"/>
    </row>
    <row r="24" spans="2:40" s="2" customFormat="1" x14ac:dyDescent="0.25">
      <c r="B24" s="276" t="s">
        <v>7</v>
      </c>
      <c r="C24" s="274"/>
      <c r="D24" s="274"/>
      <c r="E24" s="274"/>
      <c r="F24" s="275"/>
      <c r="G24" s="277" t="s">
        <v>292</v>
      </c>
      <c r="H24" s="278"/>
      <c r="I24" s="278"/>
      <c r="J24" s="278"/>
      <c r="K24" s="278"/>
      <c r="L24" s="278"/>
      <c r="M24" s="278"/>
      <c r="N24" s="278"/>
      <c r="O24" s="278"/>
      <c r="P24" s="278"/>
      <c r="Q24" s="278"/>
      <c r="R24" s="278"/>
      <c r="S24" s="278"/>
      <c r="T24" s="278"/>
      <c r="U24" s="278"/>
      <c r="V24" s="278"/>
      <c r="W24" s="278"/>
      <c r="X24" s="278"/>
      <c r="Y24" s="278"/>
      <c r="Z24" s="279"/>
    </row>
    <row r="25" spans="2:40" s="2" customFormat="1" x14ac:dyDescent="0.25">
      <c r="B25" s="225"/>
      <c r="C25" s="223"/>
      <c r="D25" s="223"/>
      <c r="E25" s="223"/>
      <c r="F25" s="224"/>
      <c r="G25" s="226" t="s">
        <v>293</v>
      </c>
      <c r="H25" s="227"/>
      <c r="I25" s="227"/>
      <c r="J25" s="227"/>
      <c r="K25" s="227"/>
      <c r="L25" s="227"/>
      <c r="M25" s="227"/>
      <c r="N25" s="227"/>
      <c r="O25" s="227"/>
      <c r="P25" s="227"/>
      <c r="Q25" s="227"/>
      <c r="R25" s="227"/>
      <c r="S25" s="227"/>
      <c r="T25" s="227"/>
      <c r="U25" s="227"/>
      <c r="V25" s="227"/>
      <c r="W25" s="227"/>
      <c r="X25" s="227"/>
      <c r="Y25" s="227"/>
      <c r="Z25" s="228"/>
    </row>
    <row r="26" spans="2:40" s="2" customFormat="1" x14ac:dyDescent="0.25">
      <c r="B26" s="225"/>
      <c r="C26" s="223"/>
      <c r="D26" s="223"/>
      <c r="E26" s="223"/>
      <c r="F26" s="224"/>
      <c r="G26" s="226" t="s">
        <v>294</v>
      </c>
      <c r="H26" s="227"/>
      <c r="I26" s="227"/>
      <c r="J26" s="227"/>
      <c r="K26" s="227"/>
      <c r="L26" s="227"/>
      <c r="M26" s="227"/>
      <c r="N26" s="227"/>
      <c r="O26" s="227"/>
      <c r="P26" s="227"/>
      <c r="Q26" s="227"/>
      <c r="R26" s="227"/>
      <c r="S26" s="227"/>
      <c r="T26" s="227"/>
      <c r="U26" s="227"/>
      <c r="V26" s="227"/>
      <c r="W26" s="227"/>
      <c r="X26" s="227"/>
      <c r="Y26" s="227"/>
      <c r="Z26" s="228"/>
    </row>
    <row r="27" spans="2:40" s="2" customFormat="1" x14ac:dyDescent="0.25">
      <c r="B27" s="225"/>
      <c r="C27" s="223"/>
      <c r="D27" s="223"/>
      <c r="E27" s="223"/>
      <c r="F27" s="224"/>
      <c r="G27" s="226"/>
      <c r="H27" s="227"/>
      <c r="I27" s="227"/>
      <c r="J27" s="227"/>
      <c r="K27" s="227"/>
      <c r="L27" s="227"/>
      <c r="M27" s="227"/>
      <c r="N27" s="227"/>
      <c r="O27" s="227"/>
      <c r="P27" s="227"/>
      <c r="Q27" s="227"/>
      <c r="R27" s="227"/>
      <c r="S27" s="227"/>
      <c r="T27" s="227"/>
      <c r="U27" s="227"/>
      <c r="V27" s="227"/>
      <c r="W27" s="227"/>
      <c r="X27" s="227"/>
      <c r="Y27" s="227"/>
      <c r="Z27" s="228"/>
    </row>
    <row r="28" spans="2:40" s="7" customFormat="1" x14ac:dyDescent="0.25">
      <c r="B28" s="280" t="s">
        <v>8</v>
      </c>
      <c r="C28" s="281"/>
      <c r="D28" s="281"/>
      <c r="E28" s="281"/>
      <c r="F28" s="282"/>
      <c r="G28" s="280" t="s">
        <v>9</v>
      </c>
      <c r="H28" s="281"/>
      <c r="I28" s="281"/>
      <c r="J28" s="281"/>
      <c r="K28" s="281"/>
      <c r="L28" s="281"/>
      <c r="M28" s="281"/>
      <c r="N28" s="281"/>
      <c r="O28" s="281"/>
      <c r="P28" s="281"/>
      <c r="Q28" s="281"/>
      <c r="R28" s="281"/>
      <c r="S28" s="281"/>
      <c r="T28" s="281"/>
      <c r="U28" s="281"/>
      <c r="V28" s="281"/>
      <c r="W28" s="281"/>
      <c r="X28" s="281"/>
      <c r="Y28" s="281"/>
      <c r="Z28" s="282"/>
    </row>
    <row r="29" spans="2:40" s="2" customFormat="1" x14ac:dyDescent="0.25">
      <c r="B29" s="280"/>
      <c r="C29" s="281"/>
      <c r="D29" s="281"/>
      <c r="E29" s="281"/>
      <c r="F29" s="282"/>
      <c r="G29" s="8" t="s">
        <v>10</v>
      </c>
      <c r="H29" s="63">
        <v>2</v>
      </c>
      <c r="I29" s="8" t="s">
        <v>11</v>
      </c>
      <c r="J29" s="325" t="s">
        <v>58</v>
      </c>
      <c r="K29" s="326"/>
      <c r="L29" s="327" t="s">
        <v>12</v>
      </c>
      <c r="M29" s="328"/>
      <c r="N29" s="329"/>
      <c r="O29" s="78"/>
      <c r="P29" s="325" t="s">
        <v>58</v>
      </c>
      <c r="Q29" s="330"/>
      <c r="R29" s="330"/>
      <c r="S29" s="326"/>
      <c r="T29" s="9"/>
      <c r="U29" s="10"/>
      <c r="V29" s="10"/>
      <c r="W29" s="10"/>
      <c r="X29" s="10"/>
      <c r="Y29" s="10"/>
      <c r="Z29" s="11"/>
    </row>
    <row r="30" spans="2:40" s="2" customFormat="1" x14ac:dyDescent="0.25">
      <c r="B30" s="331"/>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3"/>
    </row>
    <row r="31" spans="2:40" s="2" customFormat="1" x14ac:dyDescent="0.25">
      <c r="B31" s="270" t="s">
        <v>13</v>
      </c>
      <c r="C31" s="271"/>
      <c r="D31" s="271"/>
      <c r="E31" s="271"/>
      <c r="F31" s="272"/>
      <c r="G31" s="273" t="s">
        <v>64</v>
      </c>
      <c r="H31" s="274"/>
      <c r="I31" s="274"/>
      <c r="J31" s="274"/>
      <c r="K31" s="274"/>
      <c r="L31" s="274"/>
      <c r="M31" s="274"/>
      <c r="N31" s="274"/>
      <c r="O31" s="274"/>
      <c r="P31" s="274"/>
      <c r="Q31" s="274"/>
      <c r="R31" s="274"/>
      <c r="S31" s="274"/>
      <c r="T31" s="274"/>
      <c r="U31" s="274"/>
      <c r="V31" s="274"/>
      <c r="W31" s="274"/>
      <c r="X31" s="274"/>
      <c r="Y31" s="274"/>
      <c r="Z31" s="275"/>
    </row>
    <row r="32" spans="2:40" s="2" customFormat="1" x14ac:dyDescent="0.25">
      <c r="B32" s="12"/>
      <c r="C32" s="13"/>
      <c r="D32" s="13"/>
      <c r="E32" s="13"/>
      <c r="F32" s="13"/>
      <c r="G32" s="13"/>
      <c r="H32" s="13"/>
      <c r="I32" s="13"/>
      <c r="J32" s="13"/>
      <c r="K32" s="13"/>
      <c r="L32" s="13"/>
      <c r="M32" s="13"/>
      <c r="N32" s="13"/>
      <c r="O32" s="13"/>
      <c r="P32" s="13"/>
      <c r="Q32" s="13"/>
      <c r="R32" s="13"/>
      <c r="S32" s="13"/>
      <c r="T32" s="13"/>
      <c r="U32" s="13"/>
      <c r="V32" s="13"/>
      <c r="W32" s="13"/>
      <c r="X32" s="13"/>
      <c r="Y32" s="13"/>
      <c r="Z32" s="14"/>
    </row>
    <row r="33" spans="2:26" s="2" customFormat="1" x14ac:dyDescent="0.25">
      <c r="B33" s="285" t="s">
        <v>14</v>
      </c>
      <c r="C33" s="304"/>
      <c r="D33" s="304"/>
      <c r="E33" s="304"/>
      <c r="F33" s="272"/>
      <c r="G33" s="15" t="s">
        <v>15</v>
      </c>
      <c r="H33" s="15" t="s">
        <v>65</v>
      </c>
      <c r="I33" s="273" t="s">
        <v>16</v>
      </c>
      <c r="J33" s="274"/>
      <c r="K33" s="275"/>
      <c r="L33" s="305" t="s">
        <v>17</v>
      </c>
      <c r="M33" s="306"/>
      <c r="N33" s="306"/>
      <c r="O33" s="306"/>
      <c r="P33" s="306"/>
      <c r="Q33" s="306"/>
      <c r="R33" s="306"/>
      <c r="S33" s="306"/>
      <c r="T33" s="306"/>
      <c r="U33" s="306"/>
      <c r="V33" s="306"/>
      <c r="W33" s="306"/>
      <c r="X33" s="306"/>
      <c r="Y33" s="306"/>
      <c r="Z33" s="307"/>
    </row>
    <row r="34" spans="2:26" s="2" customFormat="1" x14ac:dyDescent="0.25">
      <c r="B34" s="308"/>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10"/>
    </row>
    <row r="35" spans="2:26" s="2" customFormat="1" x14ac:dyDescent="0.25">
      <c r="B35" s="311" t="s">
        <v>18</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3"/>
    </row>
    <row r="36" spans="2:26" x14ac:dyDescent="0.25">
      <c r="B36" s="314" t="s">
        <v>19</v>
      </c>
      <c r="C36" s="316" t="s">
        <v>104</v>
      </c>
      <c r="D36" s="317"/>
      <c r="E36" s="317"/>
      <c r="F36" s="317"/>
      <c r="G36" s="317"/>
      <c r="H36" s="317"/>
      <c r="I36" s="317"/>
      <c r="J36" s="317"/>
      <c r="K36" s="317"/>
      <c r="L36" s="317"/>
      <c r="M36" s="317"/>
      <c r="N36" s="317"/>
      <c r="O36" s="317"/>
      <c r="P36" s="317"/>
      <c r="Q36" s="317"/>
      <c r="R36" s="317"/>
      <c r="S36" s="317"/>
      <c r="T36" s="317"/>
      <c r="U36" s="317"/>
      <c r="V36" s="317"/>
      <c r="W36" s="317"/>
      <c r="X36" s="317"/>
      <c r="Y36" s="317"/>
      <c r="Z36" s="318"/>
    </row>
    <row r="37" spans="2:26" x14ac:dyDescent="0.25">
      <c r="B37" s="315"/>
      <c r="C37" s="319"/>
      <c r="D37" s="320"/>
      <c r="E37" s="320"/>
      <c r="F37" s="320"/>
      <c r="G37" s="320"/>
      <c r="H37" s="320"/>
      <c r="I37" s="320"/>
      <c r="J37" s="320"/>
      <c r="K37" s="320"/>
      <c r="L37" s="320"/>
      <c r="M37" s="320"/>
      <c r="N37" s="320"/>
      <c r="O37" s="320"/>
      <c r="P37" s="320"/>
      <c r="Q37" s="320"/>
      <c r="R37" s="320"/>
      <c r="S37" s="320"/>
      <c r="T37" s="320"/>
      <c r="U37" s="320"/>
      <c r="V37" s="320"/>
      <c r="W37" s="320"/>
      <c r="X37" s="320"/>
      <c r="Y37" s="320"/>
      <c r="Z37" s="321"/>
    </row>
    <row r="38" spans="2:26" ht="15" customHeight="1" x14ac:dyDescent="0.25">
      <c r="B38" s="315"/>
      <c r="C38" s="322"/>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2:26" x14ac:dyDescent="0.25">
      <c r="B39" s="349"/>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1"/>
    </row>
    <row r="40" spans="2:26" x14ac:dyDescent="0.25">
      <c r="B40" s="352" t="s">
        <v>20</v>
      </c>
      <c r="C40" s="343" t="s">
        <v>66</v>
      </c>
      <c r="D40" s="344"/>
      <c r="E40" s="344"/>
      <c r="F40" s="344"/>
      <c r="G40" s="344"/>
      <c r="H40" s="344"/>
      <c r="I40" s="344"/>
      <c r="J40" s="344"/>
      <c r="K40" s="344"/>
      <c r="L40" s="344"/>
      <c r="M40" s="344"/>
      <c r="N40" s="344"/>
      <c r="O40" s="344"/>
      <c r="P40" s="344"/>
      <c r="Q40" s="344"/>
      <c r="R40" s="344"/>
      <c r="S40" s="344"/>
      <c r="T40" s="344"/>
      <c r="U40" s="344"/>
      <c r="V40" s="344"/>
      <c r="W40" s="344"/>
      <c r="X40" s="344"/>
      <c r="Y40" s="344"/>
      <c r="Z40" s="345"/>
    </row>
    <row r="41" spans="2:26" x14ac:dyDescent="0.25">
      <c r="B41" s="353"/>
      <c r="C41" s="355"/>
      <c r="D41" s="356"/>
      <c r="E41" s="356"/>
      <c r="F41" s="356"/>
      <c r="G41" s="356"/>
      <c r="H41" s="356"/>
      <c r="I41" s="356"/>
      <c r="J41" s="356"/>
      <c r="K41" s="356"/>
      <c r="L41" s="356"/>
      <c r="M41" s="356"/>
      <c r="N41" s="356"/>
      <c r="O41" s="356"/>
      <c r="P41" s="356"/>
      <c r="Q41" s="356"/>
      <c r="R41" s="356"/>
      <c r="S41" s="356"/>
      <c r="T41" s="356"/>
      <c r="U41" s="356"/>
      <c r="V41" s="356"/>
      <c r="W41" s="356"/>
      <c r="X41" s="356"/>
      <c r="Y41" s="356"/>
      <c r="Z41" s="357"/>
    </row>
    <row r="42" spans="2:26" ht="15" customHeight="1" x14ac:dyDescent="0.25">
      <c r="B42" s="354"/>
      <c r="C42" s="346"/>
      <c r="D42" s="347"/>
      <c r="E42" s="347"/>
      <c r="F42" s="347"/>
      <c r="G42" s="347"/>
      <c r="H42" s="347"/>
      <c r="I42" s="347"/>
      <c r="J42" s="347"/>
      <c r="K42" s="347"/>
      <c r="L42" s="347"/>
      <c r="M42" s="347"/>
      <c r="N42" s="347"/>
      <c r="O42" s="347"/>
      <c r="P42" s="347"/>
      <c r="Q42" s="347"/>
      <c r="R42" s="347"/>
      <c r="S42" s="347"/>
      <c r="T42" s="347"/>
      <c r="U42" s="347"/>
      <c r="V42" s="347"/>
      <c r="W42" s="347"/>
      <c r="X42" s="347"/>
      <c r="Y42" s="347"/>
      <c r="Z42" s="348"/>
    </row>
    <row r="43" spans="2:26" x14ac:dyDescent="0.25">
      <c r="B43" s="358"/>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60"/>
    </row>
    <row r="44" spans="2:26" ht="15" customHeight="1" x14ac:dyDescent="0.25">
      <c r="B44" s="361" t="s">
        <v>21</v>
      </c>
      <c r="C44" s="362"/>
      <c r="D44" s="363"/>
      <c r="E44" s="363"/>
      <c r="F44" s="363"/>
      <c r="G44" s="363"/>
      <c r="H44" s="363"/>
      <c r="I44" s="362"/>
      <c r="J44" s="362"/>
      <c r="K44" s="364"/>
      <c r="L44" s="343" t="s">
        <v>78</v>
      </c>
      <c r="M44" s="345"/>
      <c r="N44" s="343" t="s">
        <v>22</v>
      </c>
      <c r="O44" s="344"/>
      <c r="P44" s="345"/>
      <c r="Q44" s="343" t="s">
        <v>23</v>
      </c>
      <c r="R44" s="344"/>
      <c r="S44" s="345"/>
      <c r="T44" s="343" t="s">
        <v>24</v>
      </c>
      <c r="U44" s="344"/>
      <c r="V44" s="345"/>
      <c r="W44" s="343" t="s">
        <v>25</v>
      </c>
      <c r="X44" s="344"/>
      <c r="Y44" s="345"/>
      <c r="Z44" s="334" t="s">
        <v>26</v>
      </c>
    </row>
    <row r="45" spans="2:26" ht="38.25" customHeight="1" x14ac:dyDescent="0.25">
      <c r="B45" s="316" t="s">
        <v>27</v>
      </c>
      <c r="C45" s="318"/>
      <c r="D45" s="316" t="s">
        <v>56</v>
      </c>
      <c r="E45" s="318"/>
      <c r="F45" s="337" t="s">
        <v>28</v>
      </c>
      <c r="G45" s="338"/>
      <c r="H45" s="341" t="s">
        <v>73</v>
      </c>
      <c r="I45" s="343" t="s">
        <v>83</v>
      </c>
      <c r="J45" s="344"/>
      <c r="K45" s="345"/>
      <c r="L45" s="355"/>
      <c r="M45" s="357"/>
      <c r="N45" s="346"/>
      <c r="O45" s="347"/>
      <c r="P45" s="348"/>
      <c r="Q45" s="346"/>
      <c r="R45" s="347"/>
      <c r="S45" s="348"/>
      <c r="T45" s="346"/>
      <c r="U45" s="347"/>
      <c r="V45" s="348"/>
      <c r="W45" s="346"/>
      <c r="X45" s="347"/>
      <c r="Y45" s="348"/>
      <c r="Z45" s="335"/>
    </row>
    <row r="46" spans="2:26" ht="15.75" customHeight="1" x14ac:dyDescent="0.25">
      <c r="B46" s="322"/>
      <c r="C46" s="324"/>
      <c r="D46" s="322"/>
      <c r="E46" s="324"/>
      <c r="F46" s="339"/>
      <c r="G46" s="340"/>
      <c r="H46" s="342"/>
      <c r="I46" s="346"/>
      <c r="J46" s="347"/>
      <c r="K46" s="348"/>
      <c r="L46" s="346"/>
      <c r="M46" s="348"/>
      <c r="N46" s="80" t="s">
        <v>81</v>
      </c>
      <c r="O46" s="85" t="s">
        <v>80</v>
      </c>
      <c r="P46" s="81" t="s">
        <v>82</v>
      </c>
      <c r="Q46" s="80" t="s">
        <v>81</v>
      </c>
      <c r="R46" s="85" t="s">
        <v>80</v>
      </c>
      <c r="S46" s="81" t="s">
        <v>82</v>
      </c>
      <c r="T46" s="80" t="s">
        <v>81</v>
      </c>
      <c r="U46" s="85" t="s">
        <v>80</v>
      </c>
      <c r="V46" s="81" t="s">
        <v>82</v>
      </c>
      <c r="W46" s="80" t="s">
        <v>81</v>
      </c>
      <c r="X46" s="85" t="s">
        <v>80</v>
      </c>
      <c r="Y46" s="81" t="s">
        <v>82</v>
      </c>
      <c r="Z46" s="336"/>
    </row>
    <row r="47" spans="2:26" ht="15" customHeight="1" x14ac:dyDescent="0.25">
      <c r="B47" s="381" t="s">
        <v>62</v>
      </c>
      <c r="C47" s="382"/>
      <c r="D47" s="66" t="s">
        <v>61</v>
      </c>
      <c r="E47" s="68" t="s">
        <v>68</v>
      </c>
      <c r="F47" s="241" t="s">
        <v>72</v>
      </c>
      <c r="G47" s="385"/>
      <c r="H47" s="390" t="s">
        <v>74</v>
      </c>
      <c r="I47" s="77" t="s">
        <v>29</v>
      </c>
      <c r="J47" s="369">
        <v>150</v>
      </c>
      <c r="K47" s="370"/>
      <c r="L47" s="377">
        <f>+((J47-J48)/J48)*100%</f>
        <v>0.15384615384615385</v>
      </c>
      <c r="M47" s="378"/>
      <c r="N47" s="371">
        <f>+((P47-P48)/+P48)*100%</f>
        <v>0.44444444444444442</v>
      </c>
      <c r="O47" s="86" t="s">
        <v>61</v>
      </c>
      <c r="P47" s="87">
        <v>13</v>
      </c>
      <c r="Q47" s="371">
        <v>0</v>
      </c>
      <c r="R47" s="86" t="s">
        <v>61</v>
      </c>
      <c r="S47" s="87">
        <v>0</v>
      </c>
      <c r="T47" s="371">
        <v>0</v>
      </c>
      <c r="U47" s="86" t="s">
        <v>61</v>
      </c>
      <c r="V47" s="87"/>
      <c r="W47" s="371">
        <v>0</v>
      </c>
      <c r="X47" s="86" t="s">
        <v>61</v>
      </c>
      <c r="Y47" s="87"/>
      <c r="Z47" s="365">
        <f>+J47/J48</f>
        <v>1.1538461538461537</v>
      </c>
    </row>
    <row r="48" spans="2:26" ht="17.25" customHeight="1" x14ac:dyDescent="0.25">
      <c r="B48" s="383"/>
      <c r="C48" s="384"/>
      <c r="D48" s="56"/>
      <c r="E48" s="373" t="s">
        <v>67</v>
      </c>
      <c r="F48" s="386"/>
      <c r="G48" s="387"/>
      <c r="H48" s="391"/>
      <c r="I48" s="77" t="s">
        <v>79</v>
      </c>
      <c r="J48" s="369">
        <v>130</v>
      </c>
      <c r="K48" s="370"/>
      <c r="L48" s="379"/>
      <c r="M48" s="380"/>
      <c r="N48" s="372"/>
      <c r="O48" s="86" t="s">
        <v>63</v>
      </c>
      <c r="P48" s="65">
        <v>9</v>
      </c>
      <c r="Q48" s="372"/>
      <c r="R48" s="86" t="s">
        <v>63</v>
      </c>
      <c r="S48" s="65"/>
      <c r="T48" s="372"/>
      <c r="U48" s="86" t="s">
        <v>63</v>
      </c>
      <c r="V48" s="65"/>
      <c r="W48" s="372"/>
      <c r="X48" s="86" t="s">
        <v>63</v>
      </c>
      <c r="Y48" s="65"/>
      <c r="Z48" s="366"/>
    </row>
    <row r="49" spans="2:27" ht="15" customHeight="1" x14ac:dyDescent="0.25">
      <c r="B49" s="71"/>
      <c r="C49" s="72"/>
      <c r="D49" s="56"/>
      <c r="E49" s="373"/>
      <c r="F49" s="386"/>
      <c r="G49" s="387"/>
      <c r="H49" s="375" t="s">
        <v>75</v>
      </c>
      <c r="I49" s="77" t="s">
        <v>29</v>
      </c>
      <c r="J49" s="369">
        <v>100</v>
      </c>
      <c r="K49" s="370"/>
      <c r="L49" s="377">
        <f>+((J49-J50)/J50)*100%</f>
        <v>2.0408163265306121E-2</v>
      </c>
      <c r="M49" s="378"/>
      <c r="N49" s="371">
        <f>+((P49-P50)/+P50)*100%</f>
        <v>0.3</v>
      </c>
      <c r="O49" s="86" t="s">
        <v>61</v>
      </c>
      <c r="P49" s="87">
        <v>130</v>
      </c>
      <c r="Q49" s="371">
        <v>0</v>
      </c>
      <c r="R49" s="86" t="s">
        <v>61</v>
      </c>
      <c r="S49" s="87"/>
      <c r="T49" s="371">
        <v>0</v>
      </c>
      <c r="U49" s="86" t="s">
        <v>61</v>
      </c>
      <c r="V49" s="87"/>
      <c r="W49" s="371">
        <v>0</v>
      </c>
      <c r="X49" s="86" t="s">
        <v>61</v>
      </c>
      <c r="Y49" s="87"/>
      <c r="Z49" s="365">
        <f>+J49/J50</f>
        <v>1.0204081632653061</v>
      </c>
    </row>
    <row r="50" spans="2:27" ht="15" customHeight="1" x14ac:dyDescent="0.25">
      <c r="B50" s="367" t="s">
        <v>57</v>
      </c>
      <c r="C50" s="368"/>
      <c r="D50" s="57"/>
      <c r="E50" s="374"/>
      <c r="F50" s="388"/>
      <c r="G50" s="389"/>
      <c r="H50" s="376"/>
      <c r="I50" s="77" t="s">
        <v>79</v>
      </c>
      <c r="J50" s="369">
        <v>98</v>
      </c>
      <c r="K50" s="370"/>
      <c r="L50" s="379"/>
      <c r="M50" s="380"/>
      <c r="N50" s="372"/>
      <c r="O50" s="86" t="s">
        <v>63</v>
      </c>
      <c r="P50" s="65">
        <v>100</v>
      </c>
      <c r="Q50" s="372"/>
      <c r="R50" s="86" t="s">
        <v>63</v>
      </c>
      <c r="S50" s="65"/>
      <c r="T50" s="372"/>
      <c r="U50" s="86" t="s">
        <v>63</v>
      </c>
      <c r="V50" s="65"/>
      <c r="W50" s="372"/>
      <c r="X50" s="86" t="s">
        <v>63</v>
      </c>
      <c r="Y50" s="65"/>
      <c r="Z50" s="366"/>
    </row>
    <row r="51" spans="2:27" ht="12" customHeight="1" x14ac:dyDescent="0.25">
      <c r="B51" s="428" t="s">
        <v>71</v>
      </c>
      <c r="C51" s="429"/>
      <c r="D51" s="67" t="s">
        <v>63</v>
      </c>
      <c r="E51" s="70" t="s">
        <v>69</v>
      </c>
      <c r="F51" s="241" t="s">
        <v>72</v>
      </c>
      <c r="G51" s="385"/>
      <c r="H51" s="375" t="s">
        <v>76</v>
      </c>
      <c r="I51" s="392"/>
      <c r="J51" s="393"/>
      <c r="K51" s="394"/>
      <c r="L51" s="398" t="s">
        <v>73</v>
      </c>
      <c r="M51" s="399"/>
      <c r="N51" s="402">
        <f>+N64+N77+N90+N105+N120</f>
        <v>23500040.260000002</v>
      </c>
      <c r="O51" s="403"/>
      <c r="P51" s="404"/>
      <c r="Q51" s="555">
        <f>+Q64+Q77+Q90+Q105+Q120</f>
        <v>16850118.130000003</v>
      </c>
      <c r="R51" s="556"/>
      <c r="S51" s="557"/>
      <c r="T51" s="408">
        <v>16850117.710000001</v>
      </c>
      <c r="U51" s="409"/>
      <c r="V51" s="410"/>
      <c r="W51" s="408"/>
      <c r="X51" s="409"/>
      <c r="Y51" s="410"/>
      <c r="Z51" s="414">
        <f>+N51+Q51+T51+W51</f>
        <v>57200276.100000001</v>
      </c>
      <c r="AA51" s="16"/>
    </row>
    <row r="52" spans="2:27" ht="12" customHeight="1" x14ac:dyDescent="0.25">
      <c r="B52" s="430"/>
      <c r="C52" s="431"/>
      <c r="D52" s="56"/>
      <c r="E52" s="373" t="s">
        <v>70</v>
      </c>
      <c r="F52" s="386"/>
      <c r="G52" s="387"/>
      <c r="H52" s="376"/>
      <c r="I52" s="395"/>
      <c r="J52" s="396"/>
      <c r="K52" s="397"/>
      <c r="L52" s="400"/>
      <c r="M52" s="401"/>
      <c r="N52" s="405"/>
      <c r="O52" s="406"/>
      <c r="P52" s="407"/>
      <c r="Q52" s="558"/>
      <c r="R52" s="559"/>
      <c r="S52" s="560"/>
      <c r="T52" s="411"/>
      <c r="U52" s="412"/>
      <c r="V52" s="413"/>
      <c r="W52" s="411"/>
      <c r="X52" s="412"/>
      <c r="Y52" s="413"/>
      <c r="Z52" s="415"/>
      <c r="AA52" s="16"/>
    </row>
    <row r="53" spans="2:27" ht="12" customHeight="1" x14ac:dyDescent="0.25">
      <c r="B53" s="73"/>
      <c r="C53" s="74"/>
      <c r="D53" s="56"/>
      <c r="E53" s="373"/>
      <c r="F53" s="386"/>
      <c r="G53" s="387"/>
      <c r="H53" s="375" t="s">
        <v>77</v>
      </c>
      <c r="I53" s="93"/>
      <c r="J53" s="94"/>
      <c r="K53" s="95"/>
      <c r="L53" s="398"/>
      <c r="M53" s="399"/>
      <c r="N53" s="561">
        <v>8538433.4000000004</v>
      </c>
      <c r="O53" s="417"/>
      <c r="P53" s="418"/>
      <c r="Q53" s="555">
        <f>+Q66+Q79+Q92+Q107+Q122</f>
        <v>18741922.07</v>
      </c>
      <c r="R53" s="556"/>
      <c r="S53" s="557"/>
      <c r="T53" s="408">
        <v>12143784.82</v>
      </c>
      <c r="U53" s="409"/>
      <c r="V53" s="410"/>
      <c r="W53" s="408"/>
      <c r="X53" s="409"/>
      <c r="Y53" s="410"/>
      <c r="Z53" s="414">
        <f>+N53+Q53+T53+W53</f>
        <v>39424140.289999999</v>
      </c>
      <c r="AA53" s="16"/>
    </row>
    <row r="54" spans="2:27" ht="12" customHeight="1" x14ac:dyDescent="0.25">
      <c r="B54" s="75" t="s">
        <v>54</v>
      </c>
      <c r="C54" s="76" t="s">
        <v>55</v>
      </c>
      <c r="D54" s="57"/>
      <c r="E54" s="374"/>
      <c r="F54" s="388"/>
      <c r="G54" s="389"/>
      <c r="H54" s="376"/>
      <c r="I54" s="96"/>
      <c r="J54" s="97"/>
      <c r="K54" s="98"/>
      <c r="L54" s="400"/>
      <c r="M54" s="401"/>
      <c r="N54" s="419"/>
      <c r="O54" s="420"/>
      <c r="P54" s="421"/>
      <c r="Q54" s="558"/>
      <c r="R54" s="559"/>
      <c r="S54" s="560"/>
      <c r="T54" s="411"/>
      <c r="U54" s="412"/>
      <c r="V54" s="413"/>
      <c r="W54" s="411"/>
      <c r="X54" s="412"/>
      <c r="Y54" s="413"/>
      <c r="Z54" s="415"/>
    </row>
    <row r="55" spans="2:27" x14ac:dyDescent="0.25">
      <c r="B55" s="422"/>
      <c r="C55" s="423"/>
      <c r="D55" s="424"/>
      <c r="E55" s="424"/>
      <c r="F55" s="423"/>
      <c r="G55" s="423"/>
      <c r="H55" s="423"/>
      <c r="I55" s="424"/>
      <c r="J55" s="424"/>
      <c r="K55" s="424"/>
      <c r="L55" s="423"/>
      <c r="M55" s="423"/>
      <c r="N55" s="423"/>
      <c r="O55" s="423"/>
      <c r="P55" s="423"/>
      <c r="Q55" s="423"/>
      <c r="R55" s="423"/>
      <c r="S55" s="423"/>
      <c r="T55" s="423"/>
      <c r="U55" s="423"/>
      <c r="V55" s="423"/>
      <c r="W55" s="423"/>
      <c r="X55" s="423"/>
      <c r="Y55" s="423"/>
      <c r="Z55" s="425"/>
    </row>
    <row r="56" spans="2:27" x14ac:dyDescent="0.25">
      <c r="B56" s="311" t="s">
        <v>32</v>
      </c>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7"/>
    </row>
    <row r="57" spans="2:27" x14ac:dyDescent="0.25">
      <c r="B57" s="361" t="s">
        <v>220</v>
      </c>
      <c r="C57" s="362"/>
      <c r="D57" s="363"/>
      <c r="E57" s="363"/>
      <c r="F57" s="363"/>
      <c r="G57" s="363"/>
      <c r="H57" s="363"/>
      <c r="I57" s="362"/>
      <c r="J57" s="362"/>
      <c r="K57" s="364"/>
      <c r="L57" s="343" t="s">
        <v>78</v>
      </c>
      <c r="M57" s="345"/>
      <c r="N57" s="343" t="s">
        <v>22</v>
      </c>
      <c r="O57" s="344"/>
      <c r="P57" s="345"/>
      <c r="Q57" s="343" t="s">
        <v>23</v>
      </c>
      <c r="R57" s="344"/>
      <c r="S57" s="345"/>
      <c r="T57" s="343" t="s">
        <v>24</v>
      </c>
      <c r="U57" s="344"/>
      <c r="V57" s="345"/>
      <c r="W57" s="343" t="s">
        <v>25</v>
      </c>
      <c r="X57" s="344"/>
      <c r="Y57" s="345"/>
      <c r="Z57" s="334" t="s">
        <v>26</v>
      </c>
    </row>
    <row r="58" spans="2:27" x14ac:dyDescent="0.25">
      <c r="B58" s="316" t="s">
        <v>27</v>
      </c>
      <c r="C58" s="318"/>
      <c r="D58" s="316" t="s">
        <v>56</v>
      </c>
      <c r="E58" s="318"/>
      <c r="F58" s="337" t="s">
        <v>28</v>
      </c>
      <c r="G58" s="338"/>
      <c r="H58" s="341" t="s">
        <v>73</v>
      </c>
      <c r="I58" s="343" t="s">
        <v>83</v>
      </c>
      <c r="J58" s="344"/>
      <c r="K58" s="345"/>
      <c r="L58" s="355"/>
      <c r="M58" s="357"/>
      <c r="N58" s="346"/>
      <c r="O58" s="347"/>
      <c r="P58" s="348"/>
      <c r="Q58" s="346"/>
      <c r="R58" s="347"/>
      <c r="S58" s="348"/>
      <c r="T58" s="346"/>
      <c r="U58" s="347"/>
      <c r="V58" s="348"/>
      <c r="W58" s="346"/>
      <c r="X58" s="347"/>
      <c r="Y58" s="348"/>
      <c r="Z58" s="335"/>
    </row>
    <row r="59" spans="2:27" x14ac:dyDescent="0.25">
      <c r="B59" s="322"/>
      <c r="C59" s="324"/>
      <c r="D59" s="322"/>
      <c r="E59" s="324"/>
      <c r="F59" s="339"/>
      <c r="G59" s="340"/>
      <c r="H59" s="342"/>
      <c r="I59" s="346"/>
      <c r="J59" s="347"/>
      <c r="K59" s="348"/>
      <c r="L59" s="346"/>
      <c r="M59" s="348"/>
      <c r="N59" s="80" t="s">
        <v>81</v>
      </c>
      <c r="O59" s="85" t="s">
        <v>80</v>
      </c>
      <c r="P59" s="81" t="s">
        <v>82</v>
      </c>
      <c r="Q59" s="80" t="s">
        <v>81</v>
      </c>
      <c r="R59" s="85" t="s">
        <v>80</v>
      </c>
      <c r="S59" s="81" t="s">
        <v>82</v>
      </c>
      <c r="T59" s="80" t="s">
        <v>81</v>
      </c>
      <c r="U59" s="85" t="s">
        <v>80</v>
      </c>
      <c r="V59" s="81" t="s">
        <v>82</v>
      </c>
      <c r="W59" s="80" t="s">
        <v>81</v>
      </c>
      <c r="X59" s="85" t="s">
        <v>80</v>
      </c>
      <c r="Y59" s="81" t="s">
        <v>82</v>
      </c>
      <c r="Z59" s="336"/>
    </row>
    <row r="60" spans="2:27" x14ac:dyDescent="0.25">
      <c r="B60" s="381" t="s">
        <v>62</v>
      </c>
      <c r="C60" s="382"/>
      <c r="D60" s="66" t="s">
        <v>61</v>
      </c>
      <c r="E60" s="68" t="s">
        <v>84</v>
      </c>
      <c r="F60" s="241" t="s">
        <v>89</v>
      </c>
      <c r="G60" s="385"/>
      <c r="H60" s="390" t="s">
        <v>74</v>
      </c>
      <c r="I60" s="77" t="s">
        <v>29</v>
      </c>
      <c r="J60" s="369">
        <f>+P60+S60+V60+Y60</f>
        <v>3000</v>
      </c>
      <c r="K60" s="370"/>
      <c r="L60" s="377">
        <f>+((J60-J61)/J61)*100%</f>
        <v>0.39534883720930231</v>
      </c>
      <c r="M60" s="378"/>
      <c r="N60" s="371">
        <f>+((P60-P61)/+P61)*100%</f>
        <v>0.2</v>
      </c>
      <c r="O60" s="86" t="s">
        <v>61</v>
      </c>
      <c r="P60" s="87">
        <v>1500</v>
      </c>
      <c r="Q60" s="371">
        <f>+((S60-S61)/+S61)*100%</f>
        <v>0.66666666666666663</v>
      </c>
      <c r="R60" s="86" t="s">
        <v>61</v>
      </c>
      <c r="S60" s="87">
        <v>1500</v>
      </c>
      <c r="T60" s="539">
        <v>0</v>
      </c>
      <c r="U60" s="86" t="s">
        <v>61</v>
      </c>
      <c r="V60" s="87"/>
      <c r="W60" s="539">
        <v>0</v>
      </c>
      <c r="X60" s="86" t="s">
        <v>61</v>
      </c>
      <c r="Y60" s="87"/>
      <c r="Z60" s="365">
        <f>+J60/J61</f>
        <v>1.3953488372093024</v>
      </c>
    </row>
    <row r="61" spans="2:27" x14ac:dyDescent="0.25">
      <c r="B61" s="383"/>
      <c r="C61" s="384"/>
      <c r="D61" s="56"/>
      <c r="E61" s="373" t="s">
        <v>86</v>
      </c>
      <c r="F61" s="386"/>
      <c r="G61" s="387"/>
      <c r="H61" s="391"/>
      <c r="I61" s="77" t="s">
        <v>79</v>
      </c>
      <c r="J61" s="369">
        <f t="shared" ref="J61" si="0">+P61+S61+V61+Y61</f>
        <v>2150</v>
      </c>
      <c r="K61" s="370"/>
      <c r="L61" s="379"/>
      <c r="M61" s="380"/>
      <c r="N61" s="372"/>
      <c r="O61" s="86" t="s">
        <v>63</v>
      </c>
      <c r="P61" s="65">
        <v>1250</v>
      </c>
      <c r="Q61" s="372"/>
      <c r="R61" s="86" t="s">
        <v>63</v>
      </c>
      <c r="S61" s="65">
        <v>900</v>
      </c>
      <c r="T61" s="540"/>
      <c r="U61" s="86" t="s">
        <v>63</v>
      </c>
      <c r="V61" s="65"/>
      <c r="W61" s="540"/>
      <c r="X61" s="86" t="s">
        <v>63</v>
      </c>
      <c r="Y61" s="65"/>
      <c r="Z61" s="366"/>
    </row>
    <row r="62" spans="2:27" x14ac:dyDescent="0.25">
      <c r="B62" s="71"/>
      <c r="C62" s="72"/>
      <c r="D62" s="56"/>
      <c r="E62" s="373"/>
      <c r="F62" s="386"/>
      <c r="G62" s="387"/>
      <c r="H62" s="375" t="s">
        <v>75</v>
      </c>
      <c r="I62" s="77" t="s">
        <v>29</v>
      </c>
      <c r="J62" s="369">
        <f>+P62+S62+V62+Y62</f>
        <v>2835.5</v>
      </c>
      <c r="K62" s="370"/>
      <c r="L62" s="377">
        <f>+((J62-J63)/J63)*100%</f>
        <v>0.27238052501682747</v>
      </c>
      <c r="M62" s="378"/>
      <c r="N62" s="371">
        <f>+((P62-P63)/+P63)*100%</f>
        <v>0.15384615384615385</v>
      </c>
      <c r="O62" s="86" t="s">
        <v>61</v>
      </c>
      <c r="P62" s="87">
        <v>1417.5</v>
      </c>
      <c r="Q62" s="371">
        <f>+((S62-S63)/+S63)*100%</f>
        <v>0.41799999999999998</v>
      </c>
      <c r="R62" s="86" t="s">
        <v>61</v>
      </c>
      <c r="S62" s="87">
        <v>1418</v>
      </c>
      <c r="T62" s="539">
        <v>0</v>
      </c>
      <c r="U62" s="86" t="s">
        <v>61</v>
      </c>
      <c r="V62" s="87"/>
      <c r="W62" s="539">
        <v>0</v>
      </c>
      <c r="X62" s="86" t="s">
        <v>61</v>
      </c>
      <c r="Y62" s="87"/>
      <c r="Z62" s="365">
        <f>+J62/J63</f>
        <v>1.2723805250168274</v>
      </c>
    </row>
    <row r="63" spans="2:27" x14ac:dyDescent="0.25">
      <c r="B63" s="367" t="s">
        <v>57</v>
      </c>
      <c r="C63" s="368"/>
      <c r="D63" s="57"/>
      <c r="E63" s="374"/>
      <c r="F63" s="388"/>
      <c r="G63" s="389"/>
      <c r="H63" s="376"/>
      <c r="I63" s="77" t="s">
        <v>79</v>
      </c>
      <c r="J63" s="369">
        <f>+P63+S63+V63+Y63</f>
        <v>2228.5</v>
      </c>
      <c r="K63" s="370"/>
      <c r="L63" s="379"/>
      <c r="M63" s="380"/>
      <c r="N63" s="372"/>
      <c r="O63" s="86" t="s">
        <v>63</v>
      </c>
      <c r="P63" s="65">
        <v>1228.5</v>
      </c>
      <c r="Q63" s="372"/>
      <c r="R63" s="86" t="s">
        <v>63</v>
      </c>
      <c r="S63" s="65">
        <v>1000</v>
      </c>
      <c r="T63" s="540"/>
      <c r="U63" s="86" t="s">
        <v>63</v>
      </c>
      <c r="V63" s="65"/>
      <c r="W63" s="540"/>
      <c r="X63" s="86" t="s">
        <v>63</v>
      </c>
      <c r="Y63" s="65"/>
      <c r="Z63" s="366"/>
    </row>
    <row r="64" spans="2:27" ht="15" customHeight="1" x14ac:dyDescent="0.25">
      <c r="B64" s="428" t="s">
        <v>88</v>
      </c>
      <c r="C64" s="429"/>
      <c r="D64" s="67" t="s">
        <v>63</v>
      </c>
      <c r="E64" s="70" t="s">
        <v>85</v>
      </c>
      <c r="F64" s="241" t="s">
        <v>89</v>
      </c>
      <c r="G64" s="385"/>
      <c r="H64" s="375" t="s">
        <v>76</v>
      </c>
      <c r="I64" s="392"/>
      <c r="J64" s="393"/>
      <c r="K64" s="394"/>
      <c r="L64" s="398" t="s">
        <v>73</v>
      </c>
      <c r="M64" s="399"/>
      <c r="N64" s="449">
        <v>12128867.710000001</v>
      </c>
      <c r="O64" s="562"/>
      <c r="P64" s="563"/>
      <c r="Q64" s="567">
        <f>12128867.71+1208812.5+71999.71+0.71</f>
        <v>13409680.630000003</v>
      </c>
      <c r="R64" s="568"/>
      <c r="S64" s="569"/>
      <c r="T64" s="432">
        <f>688750.01+11440117.7+1280812.5</f>
        <v>13409680.209999999</v>
      </c>
      <c r="U64" s="528"/>
      <c r="V64" s="529"/>
      <c r="W64" s="432"/>
      <c r="X64" s="528"/>
      <c r="Y64" s="529"/>
      <c r="Z64" s="414">
        <f>+N64+Q64+T64+W64</f>
        <v>38948228.550000004</v>
      </c>
    </row>
    <row r="65" spans="2:27" x14ac:dyDescent="0.25">
      <c r="B65" s="430"/>
      <c r="C65" s="431"/>
      <c r="D65" s="56"/>
      <c r="E65" s="373" t="s">
        <v>87</v>
      </c>
      <c r="F65" s="386"/>
      <c r="G65" s="387"/>
      <c r="H65" s="376"/>
      <c r="I65" s="395"/>
      <c r="J65" s="396"/>
      <c r="K65" s="397"/>
      <c r="L65" s="400"/>
      <c r="M65" s="401"/>
      <c r="N65" s="564"/>
      <c r="O65" s="565"/>
      <c r="P65" s="566"/>
      <c r="Q65" s="570"/>
      <c r="R65" s="571"/>
      <c r="S65" s="572"/>
      <c r="T65" s="530"/>
      <c r="U65" s="531"/>
      <c r="V65" s="532"/>
      <c r="W65" s="530"/>
      <c r="X65" s="531"/>
      <c r="Y65" s="532"/>
      <c r="Z65" s="415"/>
    </row>
    <row r="66" spans="2:27" x14ac:dyDescent="0.25">
      <c r="B66" s="73"/>
      <c r="C66" s="74"/>
      <c r="D66" s="56"/>
      <c r="E66" s="373"/>
      <c r="F66" s="386"/>
      <c r="G66" s="387"/>
      <c r="H66" s="375" t="s">
        <v>77</v>
      </c>
      <c r="I66" s="93"/>
      <c r="J66" s="94"/>
      <c r="K66" s="95"/>
      <c r="L66" s="398"/>
      <c r="M66" s="399"/>
      <c r="N66" s="573">
        <v>3869386.09</v>
      </c>
      <c r="O66" s="444"/>
      <c r="P66" s="445"/>
      <c r="Q66" s="567">
        <f>8270249.97+205784.22+309000</f>
        <v>8785034.1899999995</v>
      </c>
      <c r="R66" s="242"/>
      <c r="S66" s="243"/>
      <c r="T66" s="432">
        <f>598525.28+2609233.63+1970926.08</f>
        <v>5178684.99</v>
      </c>
      <c r="U66" s="242"/>
      <c r="V66" s="243"/>
      <c r="W66" s="432"/>
      <c r="X66" s="242"/>
      <c r="Y66" s="243"/>
      <c r="Z66" s="414">
        <f>+N66+Q66+T66+W66</f>
        <v>17833105.27</v>
      </c>
    </row>
    <row r="67" spans="2:27" x14ac:dyDescent="0.25">
      <c r="B67" s="75" t="s">
        <v>54</v>
      </c>
      <c r="C67" s="76" t="s">
        <v>55</v>
      </c>
      <c r="D67" s="57"/>
      <c r="E67" s="374"/>
      <c r="F67" s="388"/>
      <c r="G67" s="389"/>
      <c r="H67" s="376"/>
      <c r="I67" s="96"/>
      <c r="J67" s="97"/>
      <c r="K67" s="98"/>
      <c r="L67" s="400"/>
      <c r="M67" s="401"/>
      <c r="N67" s="446"/>
      <c r="O67" s="447"/>
      <c r="P67" s="448"/>
      <c r="Q67" s="247"/>
      <c r="R67" s="248"/>
      <c r="S67" s="249"/>
      <c r="T67" s="247"/>
      <c r="U67" s="248"/>
      <c r="V67" s="249"/>
      <c r="W67" s="247"/>
      <c r="X67" s="248"/>
      <c r="Y67" s="249"/>
      <c r="Z67" s="415"/>
    </row>
    <row r="68" spans="2:27" x14ac:dyDescent="0.25">
      <c r="B68" s="89"/>
      <c r="C68" s="90"/>
      <c r="D68" s="90"/>
      <c r="E68" s="90"/>
      <c r="F68" s="90"/>
      <c r="G68" s="90"/>
      <c r="H68" s="90"/>
      <c r="I68" s="91"/>
      <c r="J68" s="91"/>
      <c r="K68" s="91"/>
      <c r="L68" s="90"/>
      <c r="M68" s="90"/>
      <c r="N68" s="91"/>
      <c r="O68" s="91"/>
      <c r="P68" s="91"/>
      <c r="Q68" s="91"/>
      <c r="R68" s="91"/>
      <c r="S68" s="91"/>
      <c r="T68" s="91"/>
      <c r="U68" s="91"/>
      <c r="V68" s="91"/>
      <c r="W68" s="91"/>
      <c r="X68" s="91"/>
      <c r="Y68" s="91"/>
      <c r="Z68" s="92"/>
    </row>
    <row r="69" spans="2:27" x14ac:dyDescent="0.25">
      <c r="B69" s="89"/>
      <c r="C69" s="90"/>
      <c r="D69" s="90"/>
      <c r="E69" s="90"/>
      <c r="F69" s="90"/>
      <c r="G69" s="90"/>
      <c r="H69" s="90"/>
      <c r="I69" s="91"/>
      <c r="J69" s="91"/>
      <c r="K69" s="91"/>
      <c r="L69" s="90"/>
      <c r="M69" s="90"/>
      <c r="N69" s="91"/>
      <c r="O69" s="91"/>
      <c r="P69" s="91"/>
      <c r="Q69" s="91"/>
      <c r="R69" s="91"/>
      <c r="S69" s="91"/>
      <c r="T69" s="91"/>
      <c r="U69" s="91"/>
      <c r="V69" s="91"/>
      <c r="W69" s="91"/>
      <c r="X69" s="91"/>
      <c r="Y69" s="91"/>
      <c r="Z69" s="92"/>
    </row>
    <row r="70" spans="2:27" ht="15" customHeight="1" x14ac:dyDescent="0.25">
      <c r="B70" s="361" t="s">
        <v>114</v>
      </c>
      <c r="C70" s="362"/>
      <c r="D70" s="363"/>
      <c r="E70" s="363"/>
      <c r="F70" s="363"/>
      <c r="G70" s="363"/>
      <c r="H70" s="363"/>
      <c r="I70" s="362"/>
      <c r="J70" s="362"/>
      <c r="K70" s="364"/>
      <c r="L70" s="343" t="s">
        <v>78</v>
      </c>
      <c r="M70" s="345"/>
      <c r="N70" s="343" t="s">
        <v>22</v>
      </c>
      <c r="O70" s="344"/>
      <c r="P70" s="345"/>
      <c r="Q70" s="343" t="s">
        <v>23</v>
      </c>
      <c r="R70" s="344"/>
      <c r="S70" s="345"/>
      <c r="T70" s="343" t="s">
        <v>24</v>
      </c>
      <c r="U70" s="344"/>
      <c r="V70" s="345"/>
      <c r="W70" s="343" t="s">
        <v>25</v>
      </c>
      <c r="X70" s="344"/>
      <c r="Y70" s="345"/>
      <c r="Z70" s="334" t="s">
        <v>26</v>
      </c>
    </row>
    <row r="71" spans="2:27" x14ac:dyDescent="0.25">
      <c r="B71" s="316" t="s">
        <v>27</v>
      </c>
      <c r="C71" s="318"/>
      <c r="D71" s="316" t="s">
        <v>56</v>
      </c>
      <c r="E71" s="318"/>
      <c r="F71" s="337" t="s">
        <v>28</v>
      </c>
      <c r="G71" s="338"/>
      <c r="H71" s="341" t="s">
        <v>73</v>
      </c>
      <c r="I71" s="343" t="s">
        <v>83</v>
      </c>
      <c r="J71" s="344"/>
      <c r="K71" s="345"/>
      <c r="L71" s="355"/>
      <c r="M71" s="357"/>
      <c r="N71" s="346"/>
      <c r="O71" s="347"/>
      <c r="P71" s="348"/>
      <c r="Q71" s="346"/>
      <c r="R71" s="347"/>
      <c r="S71" s="348"/>
      <c r="T71" s="346"/>
      <c r="U71" s="347"/>
      <c r="V71" s="348"/>
      <c r="W71" s="346"/>
      <c r="X71" s="347"/>
      <c r="Y71" s="348"/>
      <c r="Z71" s="335"/>
    </row>
    <row r="72" spans="2:27" ht="15" customHeight="1" x14ac:dyDescent="0.25">
      <c r="B72" s="322"/>
      <c r="C72" s="324"/>
      <c r="D72" s="322"/>
      <c r="E72" s="324"/>
      <c r="F72" s="339"/>
      <c r="G72" s="340"/>
      <c r="H72" s="342"/>
      <c r="I72" s="346"/>
      <c r="J72" s="347"/>
      <c r="K72" s="348"/>
      <c r="L72" s="346"/>
      <c r="M72" s="348"/>
      <c r="N72" s="80" t="s">
        <v>81</v>
      </c>
      <c r="O72" s="85" t="s">
        <v>80</v>
      </c>
      <c r="P72" s="81" t="s">
        <v>82</v>
      </c>
      <c r="Q72" s="80" t="s">
        <v>81</v>
      </c>
      <c r="R72" s="85" t="s">
        <v>80</v>
      </c>
      <c r="S72" s="81" t="s">
        <v>82</v>
      </c>
      <c r="T72" s="80" t="s">
        <v>81</v>
      </c>
      <c r="U72" s="85" t="s">
        <v>80</v>
      </c>
      <c r="V72" s="81" t="s">
        <v>82</v>
      </c>
      <c r="W72" s="80" t="s">
        <v>81</v>
      </c>
      <c r="X72" s="85" t="s">
        <v>80</v>
      </c>
      <c r="Y72" s="81" t="s">
        <v>82</v>
      </c>
      <c r="Z72" s="336"/>
    </row>
    <row r="73" spans="2:27" ht="15" customHeight="1" x14ac:dyDescent="0.25">
      <c r="B73" s="381" t="s">
        <v>62</v>
      </c>
      <c r="C73" s="382"/>
      <c r="D73" s="66" t="s">
        <v>61</v>
      </c>
      <c r="E73" s="68" t="s">
        <v>105</v>
      </c>
      <c r="F73" s="241" t="s">
        <v>109</v>
      </c>
      <c r="G73" s="385"/>
      <c r="H73" s="390" t="s">
        <v>74</v>
      </c>
      <c r="I73" s="77" t="s">
        <v>29</v>
      </c>
      <c r="J73" s="369">
        <f t="shared" ref="J73:J76" si="1">+P73+S73+V73+Y73</f>
        <v>40</v>
      </c>
      <c r="K73" s="370"/>
      <c r="L73" s="377">
        <f>+((J73-J74)/J74)*100%</f>
        <v>0.48148148148148145</v>
      </c>
      <c r="M73" s="378"/>
      <c r="N73" s="371">
        <f>+((P73-P74)/+P74)*100%</f>
        <v>0.33333333333333331</v>
      </c>
      <c r="O73" s="86" t="s">
        <v>61</v>
      </c>
      <c r="P73" s="87">
        <v>20</v>
      </c>
      <c r="Q73" s="371">
        <f>+((S73-S74)/+S74)*100%</f>
        <v>0.66666666666666663</v>
      </c>
      <c r="R73" s="86" t="s">
        <v>61</v>
      </c>
      <c r="S73" s="87">
        <v>20</v>
      </c>
      <c r="T73" s="539">
        <v>0</v>
      </c>
      <c r="U73" s="86" t="s">
        <v>61</v>
      </c>
      <c r="V73" s="87"/>
      <c r="W73" s="539">
        <v>0</v>
      </c>
      <c r="X73" s="86" t="s">
        <v>61</v>
      </c>
      <c r="Y73" s="87"/>
      <c r="Z73" s="365">
        <f>+J73/J74</f>
        <v>1.4814814814814814</v>
      </c>
    </row>
    <row r="74" spans="2:27" ht="15" customHeight="1" x14ac:dyDescent="0.25">
      <c r="B74" s="383"/>
      <c r="C74" s="384"/>
      <c r="D74" s="56"/>
      <c r="E74" s="373" t="s">
        <v>106</v>
      </c>
      <c r="F74" s="386"/>
      <c r="G74" s="387"/>
      <c r="H74" s="391"/>
      <c r="I74" s="77" t="s">
        <v>79</v>
      </c>
      <c r="J74" s="369">
        <f t="shared" si="1"/>
        <v>27</v>
      </c>
      <c r="K74" s="370"/>
      <c r="L74" s="379"/>
      <c r="M74" s="380"/>
      <c r="N74" s="372"/>
      <c r="O74" s="86" t="s">
        <v>63</v>
      </c>
      <c r="P74" s="65">
        <v>15</v>
      </c>
      <c r="Q74" s="372"/>
      <c r="R74" s="86" t="s">
        <v>63</v>
      </c>
      <c r="S74" s="65">
        <v>12</v>
      </c>
      <c r="T74" s="540"/>
      <c r="U74" s="86" t="s">
        <v>63</v>
      </c>
      <c r="V74" s="65"/>
      <c r="W74" s="540"/>
      <c r="X74" s="86" t="s">
        <v>63</v>
      </c>
      <c r="Y74" s="65"/>
      <c r="Z74" s="366"/>
    </row>
    <row r="75" spans="2:27" ht="12" customHeight="1" x14ac:dyDescent="0.25">
      <c r="B75" s="71"/>
      <c r="C75" s="72"/>
      <c r="D75" s="56"/>
      <c r="E75" s="373"/>
      <c r="F75" s="386"/>
      <c r="G75" s="387"/>
      <c r="H75" s="375" t="s">
        <v>75</v>
      </c>
      <c r="I75" s="77" t="s">
        <v>29</v>
      </c>
      <c r="J75" s="369">
        <f t="shared" si="1"/>
        <v>40</v>
      </c>
      <c r="K75" s="370"/>
      <c r="L75" s="377">
        <f>+((J75-J76)/J76)*100%</f>
        <v>0.73913043478260865</v>
      </c>
      <c r="M75" s="378"/>
      <c r="N75" s="371">
        <f>+((P75-P76)/+P76)*100%</f>
        <v>1</v>
      </c>
      <c r="O75" s="86" t="s">
        <v>61</v>
      </c>
      <c r="P75" s="87">
        <v>20</v>
      </c>
      <c r="Q75" s="371">
        <f>+((S75-S76)/+S76)*100%</f>
        <v>0.53846153846153844</v>
      </c>
      <c r="R75" s="86" t="s">
        <v>61</v>
      </c>
      <c r="S75" s="87">
        <v>20</v>
      </c>
      <c r="T75" s="539">
        <v>0</v>
      </c>
      <c r="U75" s="86" t="s">
        <v>61</v>
      </c>
      <c r="V75" s="87"/>
      <c r="W75" s="539">
        <v>0</v>
      </c>
      <c r="X75" s="86" t="s">
        <v>61</v>
      </c>
      <c r="Y75" s="87"/>
      <c r="Z75" s="365">
        <f>+J75/J76</f>
        <v>1.7391304347826086</v>
      </c>
    </row>
    <row r="76" spans="2:27" ht="12" customHeight="1" x14ac:dyDescent="0.25">
      <c r="B76" s="367" t="s">
        <v>57</v>
      </c>
      <c r="C76" s="368"/>
      <c r="D76" s="57"/>
      <c r="E76" s="374"/>
      <c r="F76" s="388"/>
      <c r="G76" s="389"/>
      <c r="H76" s="376"/>
      <c r="I76" s="77" t="s">
        <v>79</v>
      </c>
      <c r="J76" s="369">
        <f t="shared" si="1"/>
        <v>23</v>
      </c>
      <c r="K76" s="370"/>
      <c r="L76" s="379"/>
      <c r="M76" s="380"/>
      <c r="N76" s="372"/>
      <c r="O76" s="86" t="s">
        <v>63</v>
      </c>
      <c r="P76" s="65">
        <v>10</v>
      </c>
      <c r="Q76" s="372"/>
      <c r="R76" s="86" t="s">
        <v>63</v>
      </c>
      <c r="S76" s="65">
        <v>13</v>
      </c>
      <c r="T76" s="540"/>
      <c r="U76" s="86" t="s">
        <v>63</v>
      </c>
      <c r="V76" s="65"/>
      <c r="W76" s="540"/>
      <c r="X76" s="86" t="s">
        <v>63</v>
      </c>
      <c r="Y76" s="65"/>
      <c r="Z76" s="366"/>
    </row>
    <row r="77" spans="2:27" ht="12" customHeight="1" x14ac:dyDescent="0.25">
      <c r="B77" s="428" t="s">
        <v>110</v>
      </c>
      <c r="C77" s="429"/>
      <c r="D77" s="67" t="s">
        <v>63</v>
      </c>
      <c r="E77" s="70" t="s">
        <v>107</v>
      </c>
      <c r="F77" s="241" t="s">
        <v>109</v>
      </c>
      <c r="G77" s="385"/>
      <c r="H77" s="375" t="s">
        <v>76</v>
      </c>
      <c r="I77" s="392"/>
      <c r="J77" s="393"/>
      <c r="K77" s="394"/>
      <c r="L77" s="398" t="s">
        <v>73</v>
      </c>
      <c r="M77" s="399"/>
      <c r="N77" s="574">
        <v>569250</v>
      </c>
      <c r="O77" s="450"/>
      <c r="P77" s="451"/>
      <c r="Q77" s="567">
        <v>569250</v>
      </c>
      <c r="R77" s="242"/>
      <c r="S77" s="243"/>
      <c r="T77" s="432">
        <v>569250</v>
      </c>
      <c r="U77" s="528"/>
      <c r="V77" s="529"/>
      <c r="W77" s="432"/>
      <c r="X77" s="528"/>
      <c r="Y77" s="529"/>
      <c r="Z77" s="414">
        <f>+N77+Q77+T77+W77</f>
        <v>1707750</v>
      </c>
      <c r="AA77" s="16"/>
    </row>
    <row r="78" spans="2:27" ht="12" customHeight="1" x14ac:dyDescent="0.25">
      <c r="B78" s="430"/>
      <c r="C78" s="431"/>
      <c r="D78" s="56"/>
      <c r="E78" s="373" t="s">
        <v>108</v>
      </c>
      <c r="F78" s="386"/>
      <c r="G78" s="387"/>
      <c r="H78" s="376"/>
      <c r="I78" s="395"/>
      <c r="J78" s="396"/>
      <c r="K78" s="397"/>
      <c r="L78" s="400"/>
      <c r="M78" s="401"/>
      <c r="N78" s="452"/>
      <c r="O78" s="453"/>
      <c r="P78" s="454"/>
      <c r="Q78" s="247"/>
      <c r="R78" s="248"/>
      <c r="S78" s="249"/>
      <c r="T78" s="530"/>
      <c r="U78" s="531"/>
      <c r="V78" s="532"/>
      <c r="W78" s="530"/>
      <c r="X78" s="531"/>
      <c r="Y78" s="532"/>
      <c r="Z78" s="415"/>
    </row>
    <row r="79" spans="2:27" ht="15" customHeight="1" x14ac:dyDescent="0.25">
      <c r="B79" s="73"/>
      <c r="C79" s="74"/>
      <c r="D79" s="56"/>
      <c r="E79" s="373"/>
      <c r="F79" s="386"/>
      <c r="G79" s="387"/>
      <c r="H79" s="375" t="s">
        <v>77</v>
      </c>
      <c r="I79" s="93"/>
      <c r="J79" s="94"/>
      <c r="K79" s="95"/>
      <c r="L79" s="398"/>
      <c r="M79" s="399"/>
      <c r="N79" s="573">
        <v>646246.29</v>
      </c>
      <c r="O79" s="444"/>
      <c r="P79" s="445"/>
      <c r="Q79" s="567">
        <v>1159093.67</v>
      </c>
      <c r="R79" s="242"/>
      <c r="S79" s="243"/>
      <c r="T79" s="567">
        <v>822521.8</v>
      </c>
      <c r="U79" s="242"/>
      <c r="V79" s="243"/>
      <c r="W79" s="567"/>
      <c r="X79" s="242"/>
      <c r="Y79" s="243"/>
      <c r="Z79" s="414">
        <f>+N79+Q79+T79+W79</f>
        <v>2627861.7599999998</v>
      </c>
    </row>
    <row r="80" spans="2:27" x14ac:dyDescent="0.25">
      <c r="B80" s="75" t="s">
        <v>54</v>
      </c>
      <c r="C80" s="76" t="s">
        <v>55</v>
      </c>
      <c r="D80" s="57"/>
      <c r="E80" s="374"/>
      <c r="F80" s="388"/>
      <c r="G80" s="389"/>
      <c r="H80" s="376"/>
      <c r="I80" s="96"/>
      <c r="J80" s="97"/>
      <c r="K80" s="98"/>
      <c r="L80" s="400"/>
      <c r="M80" s="401"/>
      <c r="N80" s="446"/>
      <c r="O80" s="447"/>
      <c r="P80" s="448"/>
      <c r="Q80" s="247"/>
      <c r="R80" s="248"/>
      <c r="S80" s="249"/>
      <c r="T80" s="247"/>
      <c r="U80" s="248"/>
      <c r="V80" s="249"/>
      <c r="W80" s="247"/>
      <c r="X80" s="248"/>
      <c r="Y80" s="249"/>
      <c r="Z80" s="415"/>
    </row>
    <row r="81" spans="2:26" ht="15" customHeight="1" x14ac:dyDescent="0.25">
      <c r="B81" s="89"/>
      <c r="C81" s="90"/>
      <c r="D81" s="90"/>
      <c r="E81" s="90"/>
      <c r="F81" s="90"/>
      <c r="G81" s="90"/>
      <c r="H81" s="90"/>
      <c r="I81" s="91"/>
      <c r="J81" s="91"/>
      <c r="K81" s="91"/>
      <c r="L81" s="90"/>
      <c r="M81" s="90"/>
      <c r="N81" s="91"/>
      <c r="O81" s="91"/>
      <c r="P81" s="91"/>
      <c r="Q81" s="91"/>
      <c r="R81" s="91"/>
      <c r="S81" s="91"/>
      <c r="T81" s="91"/>
      <c r="U81" s="91"/>
      <c r="V81" s="91"/>
      <c r="W81" s="91"/>
      <c r="X81" s="91"/>
      <c r="Y81" s="91"/>
      <c r="Z81" s="92"/>
    </row>
    <row r="82" spans="2:26" ht="15" customHeight="1" x14ac:dyDescent="0.25">
      <c r="B82" s="89"/>
      <c r="C82" s="90"/>
      <c r="D82" s="90"/>
      <c r="E82" s="90"/>
      <c r="F82" s="90"/>
      <c r="G82" s="90"/>
      <c r="H82" s="90"/>
      <c r="I82" s="91"/>
      <c r="J82" s="91"/>
      <c r="K82" s="91"/>
      <c r="L82" s="90"/>
      <c r="M82" s="90"/>
      <c r="N82" s="91"/>
      <c r="O82" s="91"/>
      <c r="P82" s="91"/>
      <c r="Q82" s="91"/>
      <c r="R82" s="91"/>
      <c r="S82" s="91"/>
      <c r="T82" s="91"/>
      <c r="U82" s="91"/>
      <c r="V82" s="91"/>
      <c r="W82" s="91"/>
      <c r="X82" s="91"/>
      <c r="Y82" s="91"/>
      <c r="Z82" s="92"/>
    </row>
    <row r="83" spans="2:26" ht="15" customHeight="1" x14ac:dyDescent="0.25">
      <c r="B83" s="361" t="s">
        <v>221</v>
      </c>
      <c r="C83" s="362"/>
      <c r="D83" s="363"/>
      <c r="E83" s="363"/>
      <c r="F83" s="363"/>
      <c r="G83" s="363"/>
      <c r="H83" s="363"/>
      <c r="I83" s="362"/>
      <c r="J83" s="362"/>
      <c r="K83" s="364"/>
      <c r="L83" s="343" t="s">
        <v>78</v>
      </c>
      <c r="M83" s="345"/>
      <c r="N83" s="343" t="s">
        <v>22</v>
      </c>
      <c r="O83" s="344"/>
      <c r="P83" s="345"/>
      <c r="Q83" s="343" t="s">
        <v>23</v>
      </c>
      <c r="R83" s="344"/>
      <c r="S83" s="345"/>
      <c r="T83" s="343" t="s">
        <v>24</v>
      </c>
      <c r="U83" s="344"/>
      <c r="V83" s="345"/>
      <c r="W83" s="343" t="s">
        <v>25</v>
      </c>
      <c r="X83" s="344"/>
      <c r="Y83" s="345"/>
      <c r="Z83" s="334" t="s">
        <v>26</v>
      </c>
    </row>
    <row r="84" spans="2:26" ht="12" customHeight="1" x14ac:dyDescent="0.25">
      <c r="B84" s="316" t="s">
        <v>27</v>
      </c>
      <c r="C84" s="318"/>
      <c r="D84" s="316" t="s">
        <v>56</v>
      </c>
      <c r="E84" s="318"/>
      <c r="F84" s="337" t="s">
        <v>28</v>
      </c>
      <c r="G84" s="338"/>
      <c r="H84" s="341" t="s">
        <v>73</v>
      </c>
      <c r="I84" s="343" t="s">
        <v>83</v>
      </c>
      <c r="J84" s="344"/>
      <c r="K84" s="345"/>
      <c r="L84" s="355"/>
      <c r="M84" s="357"/>
      <c r="N84" s="346"/>
      <c r="O84" s="347"/>
      <c r="P84" s="348"/>
      <c r="Q84" s="346"/>
      <c r="R84" s="347"/>
      <c r="S84" s="348"/>
      <c r="T84" s="346"/>
      <c r="U84" s="347"/>
      <c r="V84" s="348"/>
      <c r="W84" s="346"/>
      <c r="X84" s="347"/>
      <c r="Y84" s="348"/>
      <c r="Z84" s="335"/>
    </row>
    <row r="85" spans="2:26" ht="12" customHeight="1" x14ac:dyDescent="0.25">
      <c r="B85" s="322"/>
      <c r="C85" s="324"/>
      <c r="D85" s="322"/>
      <c r="E85" s="324"/>
      <c r="F85" s="339"/>
      <c r="G85" s="340"/>
      <c r="H85" s="342"/>
      <c r="I85" s="346"/>
      <c r="J85" s="347"/>
      <c r="K85" s="348"/>
      <c r="L85" s="346"/>
      <c r="M85" s="348"/>
      <c r="N85" s="80" t="s">
        <v>81</v>
      </c>
      <c r="O85" s="85" t="s">
        <v>80</v>
      </c>
      <c r="P85" s="81" t="s">
        <v>82</v>
      </c>
      <c r="Q85" s="80" t="s">
        <v>81</v>
      </c>
      <c r="R85" s="85" t="s">
        <v>80</v>
      </c>
      <c r="S85" s="81" t="s">
        <v>82</v>
      </c>
      <c r="T85" s="80" t="s">
        <v>81</v>
      </c>
      <c r="U85" s="85" t="s">
        <v>80</v>
      </c>
      <c r="V85" s="81" t="s">
        <v>82</v>
      </c>
      <c r="W85" s="80" t="s">
        <v>81</v>
      </c>
      <c r="X85" s="85" t="s">
        <v>80</v>
      </c>
      <c r="Y85" s="81" t="s">
        <v>82</v>
      </c>
      <c r="Z85" s="336"/>
    </row>
    <row r="86" spans="2:26" ht="12" customHeight="1" x14ac:dyDescent="0.25">
      <c r="B86" s="381" t="s">
        <v>62</v>
      </c>
      <c r="C86" s="382"/>
      <c r="D86" s="66" t="s">
        <v>61</v>
      </c>
      <c r="E86" s="68" t="s">
        <v>111</v>
      </c>
      <c r="F86" s="241" t="s">
        <v>226</v>
      </c>
      <c r="G86" s="385"/>
      <c r="H86" s="390" t="s">
        <v>74</v>
      </c>
      <c r="I86" s="77" t="s">
        <v>29</v>
      </c>
      <c r="J86" s="369">
        <f>+P86</f>
        <v>5</v>
      </c>
      <c r="K86" s="370"/>
      <c r="L86" s="377">
        <f>+((J86-J87)/J87)*100%</f>
        <v>0.66666666666666663</v>
      </c>
      <c r="M86" s="378"/>
      <c r="N86" s="371">
        <f>+((P86-P87)/+P87)*100%</f>
        <v>0.66666666666666663</v>
      </c>
      <c r="O86" s="86" t="s">
        <v>61</v>
      </c>
      <c r="P86" s="87">
        <v>5</v>
      </c>
      <c r="Q86" s="371">
        <f>+((S86-S87)/+S87)*100%</f>
        <v>0.25</v>
      </c>
      <c r="R86" s="86" t="s">
        <v>61</v>
      </c>
      <c r="S86" s="87">
        <v>5</v>
      </c>
      <c r="T86" s="371">
        <v>0</v>
      </c>
      <c r="U86" s="86" t="s">
        <v>61</v>
      </c>
      <c r="V86" s="87"/>
      <c r="W86" s="371">
        <v>0</v>
      </c>
      <c r="X86" s="86" t="s">
        <v>61</v>
      </c>
      <c r="Y86" s="87"/>
      <c r="Z86" s="365">
        <f>+J86/J87</f>
        <v>1.6666666666666667</v>
      </c>
    </row>
    <row r="87" spans="2:26" ht="12" customHeight="1" x14ac:dyDescent="0.25">
      <c r="B87" s="383"/>
      <c r="C87" s="384"/>
      <c r="D87" s="56"/>
      <c r="E87" s="373" t="s">
        <v>222</v>
      </c>
      <c r="F87" s="386"/>
      <c r="G87" s="387"/>
      <c r="H87" s="391"/>
      <c r="I87" s="77" t="s">
        <v>79</v>
      </c>
      <c r="J87" s="369">
        <f t="shared" ref="J87:J89" si="2">+P87</f>
        <v>3</v>
      </c>
      <c r="K87" s="370"/>
      <c r="L87" s="379"/>
      <c r="M87" s="380"/>
      <c r="N87" s="372"/>
      <c r="O87" s="86" t="s">
        <v>63</v>
      </c>
      <c r="P87" s="65">
        <v>3</v>
      </c>
      <c r="Q87" s="372"/>
      <c r="R87" s="86" t="s">
        <v>63</v>
      </c>
      <c r="S87" s="65">
        <v>4</v>
      </c>
      <c r="T87" s="372"/>
      <c r="U87" s="86" t="s">
        <v>63</v>
      </c>
      <c r="V87" s="65"/>
      <c r="W87" s="372"/>
      <c r="X87" s="86" t="s">
        <v>63</v>
      </c>
      <c r="Y87" s="65"/>
      <c r="Z87" s="366"/>
    </row>
    <row r="88" spans="2:26" ht="15" customHeight="1" x14ac:dyDescent="0.25">
      <c r="B88" s="71"/>
      <c r="C88" s="72"/>
      <c r="D88" s="56"/>
      <c r="E88" s="373"/>
      <c r="F88" s="386"/>
      <c r="G88" s="387"/>
      <c r="H88" s="375" t="s">
        <v>75</v>
      </c>
      <c r="I88" s="77" t="s">
        <v>29</v>
      </c>
      <c r="J88" s="369">
        <f t="shared" si="2"/>
        <v>2</v>
      </c>
      <c r="K88" s="370"/>
      <c r="L88" s="377">
        <f>+((J88-J89)/J89)*100%</f>
        <v>0</v>
      </c>
      <c r="M88" s="378"/>
      <c r="N88" s="371">
        <f>+((P88-P89)/+P89)*100%</f>
        <v>0</v>
      </c>
      <c r="O88" s="86" t="s">
        <v>61</v>
      </c>
      <c r="P88" s="87">
        <v>2</v>
      </c>
      <c r="Q88" s="371">
        <f>+((S88-S89)/+S89)*100%</f>
        <v>0</v>
      </c>
      <c r="R88" s="86" t="s">
        <v>61</v>
      </c>
      <c r="S88" s="87">
        <v>3</v>
      </c>
      <c r="T88" s="371">
        <v>0</v>
      </c>
      <c r="U88" s="86" t="s">
        <v>61</v>
      </c>
      <c r="V88" s="87"/>
      <c r="W88" s="371">
        <v>0</v>
      </c>
      <c r="X88" s="86" t="s">
        <v>61</v>
      </c>
      <c r="Y88" s="87"/>
      <c r="Z88" s="365">
        <f>+J88/J89</f>
        <v>1</v>
      </c>
    </row>
    <row r="89" spans="2:26" x14ac:dyDescent="0.25">
      <c r="B89" s="367" t="s">
        <v>57</v>
      </c>
      <c r="C89" s="368"/>
      <c r="D89" s="57"/>
      <c r="E89" s="374"/>
      <c r="F89" s="388"/>
      <c r="G89" s="389"/>
      <c r="H89" s="376"/>
      <c r="I89" s="77" t="s">
        <v>79</v>
      </c>
      <c r="J89" s="369">
        <f t="shared" si="2"/>
        <v>2</v>
      </c>
      <c r="K89" s="370"/>
      <c r="L89" s="379"/>
      <c r="M89" s="380"/>
      <c r="N89" s="372"/>
      <c r="O89" s="86" t="s">
        <v>63</v>
      </c>
      <c r="P89" s="65">
        <v>2</v>
      </c>
      <c r="Q89" s="372"/>
      <c r="R89" s="86" t="s">
        <v>63</v>
      </c>
      <c r="S89" s="65">
        <v>3</v>
      </c>
      <c r="T89" s="372"/>
      <c r="U89" s="86" t="s">
        <v>63</v>
      </c>
      <c r="V89" s="65"/>
      <c r="W89" s="372"/>
      <c r="X89" s="86" t="s">
        <v>63</v>
      </c>
      <c r="Y89" s="65"/>
      <c r="Z89" s="366"/>
    </row>
    <row r="90" spans="2:26" ht="15" customHeight="1" x14ac:dyDescent="0.25">
      <c r="B90" s="428" t="s">
        <v>113</v>
      </c>
      <c r="C90" s="429"/>
      <c r="D90" s="67" t="s">
        <v>63</v>
      </c>
      <c r="E90" s="70" t="s">
        <v>112</v>
      </c>
      <c r="F90" s="241" t="s">
        <v>226</v>
      </c>
      <c r="G90" s="385"/>
      <c r="H90" s="375" t="s">
        <v>76</v>
      </c>
      <c r="I90" s="392"/>
      <c r="J90" s="393"/>
      <c r="K90" s="394"/>
      <c r="L90" s="398" t="s">
        <v>73</v>
      </c>
      <c r="M90" s="399"/>
      <c r="N90" s="449">
        <v>926937.5</v>
      </c>
      <c r="O90" s="562"/>
      <c r="P90" s="563"/>
      <c r="Q90" s="432">
        <v>926937.5</v>
      </c>
      <c r="R90" s="528"/>
      <c r="S90" s="529"/>
      <c r="T90" s="432">
        <v>926937.5</v>
      </c>
      <c r="U90" s="528"/>
      <c r="V90" s="529"/>
      <c r="W90" s="432"/>
      <c r="X90" s="528"/>
      <c r="Y90" s="529"/>
      <c r="Z90" s="414">
        <f>+N90+Q90+T90+W90</f>
        <v>2780812.5</v>
      </c>
    </row>
    <row r="91" spans="2:26" ht="15" customHeight="1" x14ac:dyDescent="0.25">
      <c r="B91" s="430"/>
      <c r="C91" s="431"/>
      <c r="D91" s="56"/>
      <c r="E91" s="373" t="s">
        <v>223</v>
      </c>
      <c r="F91" s="386"/>
      <c r="G91" s="387"/>
      <c r="H91" s="376"/>
      <c r="I91" s="395"/>
      <c r="J91" s="396"/>
      <c r="K91" s="397"/>
      <c r="L91" s="400"/>
      <c r="M91" s="401"/>
      <c r="N91" s="564"/>
      <c r="O91" s="565"/>
      <c r="P91" s="566"/>
      <c r="Q91" s="530"/>
      <c r="R91" s="531"/>
      <c r="S91" s="532"/>
      <c r="T91" s="530"/>
      <c r="U91" s="531"/>
      <c r="V91" s="532"/>
      <c r="W91" s="530"/>
      <c r="X91" s="531"/>
      <c r="Y91" s="532"/>
      <c r="Z91" s="415"/>
    </row>
    <row r="92" spans="2:26" ht="15" customHeight="1" x14ac:dyDescent="0.25">
      <c r="B92" s="73"/>
      <c r="C92" s="74"/>
      <c r="D92" s="56"/>
      <c r="E92" s="373"/>
      <c r="F92" s="386"/>
      <c r="G92" s="387"/>
      <c r="H92" s="375" t="s">
        <v>77</v>
      </c>
      <c r="I92" s="93"/>
      <c r="J92" s="94"/>
      <c r="K92" s="95"/>
      <c r="L92" s="398"/>
      <c r="M92" s="399"/>
      <c r="N92" s="443">
        <v>278325.98</v>
      </c>
      <c r="O92" s="575"/>
      <c r="P92" s="576"/>
      <c r="Q92" s="432">
        <v>54520</v>
      </c>
      <c r="R92" s="528"/>
      <c r="S92" s="529"/>
      <c r="T92" s="432">
        <v>229506</v>
      </c>
      <c r="U92" s="528"/>
      <c r="V92" s="529"/>
      <c r="W92" s="432"/>
      <c r="X92" s="528"/>
      <c r="Y92" s="529"/>
      <c r="Z92" s="414">
        <f>+N92+Q92+T92+W92</f>
        <v>562351.98</v>
      </c>
    </row>
    <row r="93" spans="2:26" ht="12" customHeight="1" x14ac:dyDescent="0.25">
      <c r="B93" s="75" t="s">
        <v>54</v>
      </c>
      <c r="C93" s="76" t="s">
        <v>55</v>
      </c>
      <c r="D93" s="57"/>
      <c r="E93" s="374"/>
      <c r="F93" s="388"/>
      <c r="G93" s="389"/>
      <c r="H93" s="376"/>
      <c r="I93" s="96"/>
      <c r="J93" s="97"/>
      <c r="K93" s="98"/>
      <c r="L93" s="400"/>
      <c r="M93" s="401"/>
      <c r="N93" s="577"/>
      <c r="O93" s="578"/>
      <c r="P93" s="579"/>
      <c r="Q93" s="530"/>
      <c r="R93" s="531"/>
      <c r="S93" s="532"/>
      <c r="T93" s="530"/>
      <c r="U93" s="531"/>
      <c r="V93" s="532"/>
      <c r="W93" s="530"/>
      <c r="X93" s="531"/>
      <c r="Y93" s="532"/>
      <c r="Z93" s="415"/>
    </row>
    <row r="94" spans="2:26" ht="12" customHeight="1" x14ac:dyDescent="0.25">
      <c r="B94" s="58"/>
      <c r="C94" s="58"/>
      <c r="D94" s="58"/>
      <c r="E94" s="58"/>
      <c r="F94" s="18"/>
      <c r="G94" s="18"/>
      <c r="H94" s="19"/>
      <c r="I94" s="24"/>
      <c r="J94" s="21"/>
      <c r="K94" s="21"/>
      <c r="L94" s="17"/>
      <c r="M94" s="17"/>
      <c r="N94" s="22"/>
      <c r="O94" s="22"/>
      <c r="P94" s="22"/>
      <c r="Q94" s="22"/>
      <c r="R94" s="22"/>
      <c r="S94" s="22"/>
      <c r="T94" s="22"/>
      <c r="U94" s="22"/>
      <c r="V94" s="22"/>
      <c r="W94" s="22"/>
      <c r="X94" s="22"/>
      <c r="Y94" s="22"/>
      <c r="Z94" s="23"/>
    </row>
    <row r="95" spans="2:26" ht="12" customHeight="1" x14ac:dyDescent="0.25">
      <c r="B95" s="58"/>
      <c r="C95" s="58"/>
      <c r="D95" s="58"/>
      <c r="E95" s="58"/>
      <c r="F95" s="18"/>
      <c r="G95" s="18"/>
      <c r="H95" s="19"/>
      <c r="I95" s="20" t="s">
        <v>30</v>
      </c>
      <c r="J95" s="30"/>
      <c r="K95" s="21"/>
      <c r="L95" s="17" t="s">
        <v>31</v>
      </c>
      <c r="M95" s="17"/>
      <c r="N95" s="22"/>
      <c r="O95" s="22"/>
      <c r="P95" s="22"/>
      <c r="Q95" s="22"/>
      <c r="R95" s="22"/>
      <c r="S95" s="22"/>
      <c r="T95" s="22"/>
      <c r="U95" s="22"/>
      <c r="V95" s="22"/>
      <c r="W95" s="22"/>
      <c r="X95" s="22"/>
      <c r="Y95" s="22"/>
      <c r="Z95" s="23"/>
    </row>
    <row r="96" spans="2:26" ht="12" customHeight="1" x14ac:dyDescent="0.25">
      <c r="B96" s="58"/>
      <c r="C96" s="58"/>
      <c r="D96" s="58"/>
      <c r="E96" s="58"/>
      <c r="F96" s="18"/>
      <c r="G96" s="18"/>
      <c r="H96" s="19"/>
      <c r="I96" s="25"/>
      <c r="J96" s="21"/>
      <c r="K96" s="21"/>
      <c r="L96" s="17"/>
      <c r="M96" s="17"/>
      <c r="N96" s="22"/>
      <c r="O96" s="22"/>
      <c r="P96" s="22"/>
      <c r="Q96" s="22"/>
      <c r="R96" s="22"/>
      <c r="S96" s="22"/>
      <c r="T96" s="22"/>
      <c r="U96" s="22"/>
      <c r="V96" s="22"/>
      <c r="W96" s="22"/>
      <c r="X96" s="22"/>
      <c r="Y96" s="22"/>
      <c r="Z96" s="23"/>
    </row>
    <row r="97" spans="2:26" ht="12" customHeight="1" x14ac:dyDescent="0.25">
      <c r="B97" s="89"/>
      <c r="C97" s="90"/>
      <c r="D97" s="90"/>
      <c r="E97" s="90"/>
      <c r="F97" s="90"/>
      <c r="G97" s="90"/>
      <c r="H97" s="90"/>
      <c r="I97" s="91"/>
      <c r="J97" s="91"/>
      <c r="K97" s="91"/>
      <c r="L97" s="90"/>
      <c r="M97" s="90"/>
      <c r="N97" s="91"/>
      <c r="O97" s="91"/>
      <c r="P97" s="91"/>
      <c r="Q97" s="91"/>
      <c r="R97" s="91"/>
      <c r="S97" s="91"/>
      <c r="T97" s="91"/>
      <c r="U97" s="91"/>
      <c r="V97" s="91"/>
      <c r="W97" s="91"/>
      <c r="X97" s="91"/>
      <c r="Y97" s="91"/>
      <c r="Z97" s="92"/>
    </row>
    <row r="98" spans="2:26" ht="12" customHeight="1" x14ac:dyDescent="0.25">
      <c r="B98" s="361" t="s">
        <v>115</v>
      </c>
      <c r="C98" s="362"/>
      <c r="D98" s="363"/>
      <c r="E98" s="363"/>
      <c r="F98" s="363"/>
      <c r="G98" s="363"/>
      <c r="H98" s="363"/>
      <c r="I98" s="362"/>
      <c r="J98" s="362"/>
      <c r="K98" s="364"/>
      <c r="L98" s="343" t="s">
        <v>78</v>
      </c>
      <c r="M98" s="345"/>
      <c r="N98" s="343" t="s">
        <v>22</v>
      </c>
      <c r="O98" s="344"/>
      <c r="P98" s="345"/>
      <c r="Q98" s="343" t="s">
        <v>23</v>
      </c>
      <c r="R98" s="344"/>
      <c r="S98" s="345"/>
      <c r="T98" s="343" t="s">
        <v>24</v>
      </c>
      <c r="U98" s="344"/>
      <c r="V98" s="345"/>
      <c r="W98" s="343" t="s">
        <v>25</v>
      </c>
      <c r="X98" s="344"/>
      <c r="Y98" s="345"/>
      <c r="Z98" s="334" t="s">
        <v>26</v>
      </c>
    </row>
    <row r="99" spans="2:26" ht="12" customHeight="1" x14ac:dyDescent="0.25">
      <c r="B99" s="316" t="s">
        <v>27</v>
      </c>
      <c r="C99" s="318"/>
      <c r="D99" s="316" t="s">
        <v>56</v>
      </c>
      <c r="E99" s="318"/>
      <c r="F99" s="337" t="s">
        <v>28</v>
      </c>
      <c r="G99" s="338"/>
      <c r="H99" s="341" t="s">
        <v>73</v>
      </c>
      <c r="I99" s="343" t="s">
        <v>83</v>
      </c>
      <c r="J99" s="344"/>
      <c r="K99" s="345"/>
      <c r="L99" s="355"/>
      <c r="M99" s="357"/>
      <c r="N99" s="346"/>
      <c r="O99" s="347"/>
      <c r="P99" s="348"/>
      <c r="Q99" s="346"/>
      <c r="R99" s="347"/>
      <c r="S99" s="348"/>
      <c r="T99" s="346"/>
      <c r="U99" s="347"/>
      <c r="V99" s="348"/>
      <c r="W99" s="346"/>
      <c r="X99" s="347"/>
      <c r="Y99" s="348"/>
      <c r="Z99" s="335"/>
    </row>
    <row r="100" spans="2:26" ht="12" customHeight="1" x14ac:dyDescent="0.25">
      <c r="B100" s="322"/>
      <c r="C100" s="324"/>
      <c r="D100" s="322"/>
      <c r="E100" s="324"/>
      <c r="F100" s="339"/>
      <c r="G100" s="340"/>
      <c r="H100" s="342"/>
      <c r="I100" s="346"/>
      <c r="J100" s="347"/>
      <c r="K100" s="348"/>
      <c r="L100" s="346"/>
      <c r="M100" s="348"/>
      <c r="N100" s="80" t="s">
        <v>81</v>
      </c>
      <c r="O100" s="85" t="s">
        <v>80</v>
      </c>
      <c r="P100" s="81" t="s">
        <v>82</v>
      </c>
      <c r="Q100" s="80" t="s">
        <v>81</v>
      </c>
      <c r="R100" s="85" t="s">
        <v>80</v>
      </c>
      <c r="S100" s="81" t="s">
        <v>82</v>
      </c>
      <c r="T100" s="80" t="s">
        <v>81</v>
      </c>
      <c r="U100" s="85" t="s">
        <v>80</v>
      </c>
      <c r="V100" s="81" t="s">
        <v>82</v>
      </c>
      <c r="W100" s="80" t="s">
        <v>81</v>
      </c>
      <c r="X100" s="85" t="s">
        <v>80</v>
      </c>
      <c r="Y100" s="81" t="s">
        <v>82</v>
      </c>
      <c r="Z100" s="336"/>
    </row>
    <row r="101" spans="2:26" ht="12" customHeight="1" x14ac:dyDescent="0.25">
      <c r="B101" s="381" t="s">
        <v>62</v>
      </c>
      <c r="C101" s="382"/>
      <c r="D101" s="66" t="s">
        <v>61</v>
      </c>
      <c r="E101" s="68" t="s">
        <v>111</v>
      </c>
      <c r="F101" s="241" t="s">
        <v>227</v>
      </c>
      <c r="G101" s="385"/>
      <c r="H101" s="390" t="s">
        <v>74</v>
      </c>
      <c r="I101" s="77" t="s">
        <v>29</v>
      </c>
      <c r="J101" s="369">
        <v>6</v>
      </c>
      <c r="K101" s="370"/>
      <c r="L101" s="377">
        <f>+((J101-J102)/J102)*100%</f>
        <v>0.5</v>
      </c>
      <c r="M101" s="378"/>
      <c r="N101" s="371">
        <f>+((P101-P102)/+P102)*100%</f>
        <v>0.5</v>
      </c>
      <c r="O101" s="86" t="s">
        <v>61</v>
      </c>
      <c r="P101" s="87">
        <v>6</v>
      </c>
      <c r="Q101" s="371">
        <f>+((S101-S102)/+S102)*100%</f>
        <v>0.5</v>
      </c>
      <c r="R101" s="86" t="s">
        <v>61</v>
      </c>
      <c r="S101" s="87">
        <v>6</v>
      </c>
      <c r="T101" s="371">
        <v>0</v>
      </c>
      <c r="U101" s="86" t="s">
        <v>61</v>
      </c>
      <c r="V101" s="87"/>
      <c r="W101" s="371">
        <v>0</v>
      </c>
      <c r="X101" s="86" t="s">
        <v>61</v>
      </c>
      <c r="Y101" s="87"/>
      <c r="Z101" s="365">
        <f>+J101/J102</f>
        <v>1.5</v>
      </c>
    </row>
    <row r="102" spans="2:26" ht="12" customHeight="1" x14ac:dyDescent="0.25">
      <c r="B102" s="383"/>
      <c r="C102" s="384"/>
      <c r="D102" s="56"/>
      <c r="E102" s="373" t="s">
        <v>224</v>
      </c>
      <c r="F102" s="386"/>
      <c r="G102" s="387"/>
      <c r="H102" s="391"/>
      <c r="I102" s="77" t="s">
        <v>79</v>
      </c>
      <c r="J102" s="369">
        <v>4</v>
      </c>
      <c r="K102" s="370"/>
      <c r="L102" s="379"/>
      <c r="M102" s="380"/>
      <c r="N102" s="372"/>
      <c r="O102" s="86" t="s">
        <v>63</v>
      </c>
      <c r="P102" s="65">
        <v>4</v>
      </c>
      <c r="Q102" s="372"/>
      <c r="R102" s="86" t="s">
        <v>63</v>
      </c>
      <c r="S102" s="65">
        <v>4</v>
      </c>
      <c r="T102" s="372"/>
      <c r="U102" s="86" t="s">
        <v>63</v>
      </c>
      <c r="V102" s="65"/>
      <c r="W102" s="372"/>
      <c r="X102" s="86" t="s">
        <v>63</v>
      </c>
      <c r="Y102" s="65"/>
      <c r="Z102" s="366"/>
    </row>
    <row r="103" spans="2:26" ht="12" customHeight="1" x14ac:dyDescent="0.25">
      <c r="B103" s="71"/>
      <c r="C103" s="72"/>
      <c r="D103" s="56"/>
      <c r="E103" s="373"/>
      <c r="F103" s="386"/>
      <c r="G103" s="387"/>
      <c r="H103" s="375" t="s">
        <v>75</v>
      </c>
      <c r="I103" s="77" t="s">
        <v>29</v>
      </c>
      <c r="J103" s="369">
        <v>2</v>
      </c>
      <c r="K103" s="370"/>
      <c r="L103" s="377">
        <f>+((J103-J104)/J104)*100%</f>
        <v>1</v>
      </c>
      <c r="M103" s="378"/>
      <c r="N103" s="371">
        <f>+((P103-P104)/+P104)*100%</f>
        <v>1</v>
      </c>
      <c r="O103" s="86" t="s">
        <v>61</v>
      </c>
      <c r="P103" s="87">
        <v>2</v>
      </c>
      <c r="Q103" s="371">
        <f>+((S103-S104)/+S104)*100%</f>
        <v>1</v>
      </c>
      <c r="R103" s="86" t="s">
        <v>61</v>
      </c>
      <c r="S103" s="87">
        <v>6</v>
      </c>
      <c r="T103" s="371">
        <v>0</v>
      </c>
      <c r="U103" s="86" t="s">
        <v>61</v>
      </c>
      <c r="V103" s="87"/>
      <c r="W103" s="371">
        <v>0</v>
      </c>
      <c r="X103" s="86" t="s">
        <v>61</v>
      </c>
      <c r="Y103" s="87"/>
      <c r="Z103" s="365">
        <f>+J103/J104</f>
        <v>2</v>
      </c>
    </row>
    <row r="104" spans="2:26" ht="12" customHeight="1" x14ac:dyDescent="0.25">
      <c r="B104" s="367" t="s">
        <v>57</v>
      </c>
      <c r="C104" s="368"/>
      <c r="D104" s="57"/>
      <c r="E104" s="374"/>
      <c r="F104" s="388"/>
      <c r="G104" s="389"/>
      <c r="H104" s="376"/>
      <c r="I104" s="77" t="s">
        <v>79</v>
      </c>
      <c r="J104" s="369">
        <v>1</v>
      </c>
      <c r="K104" s="370"/>
      <c r="L104" s="379"/>
      <c r="M104" s="380"/>
      <c r="N104" s="372"/>
      <c r="O104" s="86" t="s">
        <v>63</v>
      </c>
      <c r="P104" s="65">
        <v>1</v>
      </c>
      <c r="Q104" s="372"/>
      <c r="R104" s="86" t="s">
        <v>63</v>
      </c>
      <c r="S104" s="65">
        <v>3</v>
      </c>
      <c r="T104" s="372"/>
      <c r="U104" s="86" t="s">
        <v>63</v>
      </c>
      <c r="V104" s="65"/>
      <c r="W104" s="372"/>
      <c r="X104" s="86" t="s">
        <v>63</v>
      </c>
      <c r="Y104" s="65"/>
      <c r="Z104" s="366"/>
    </row>
    <row r="105" spans="2:26" ht="12" customHeight="1" x14ac:dyDescent="0.25">
      <c r="B105" s="428" t="s">
        <v>113</v>
      </c>
      <c r="C105" s="429"/>
      <c r="D105" s="67" t="s">
        <v>63</v>
      </c>
      <c r="E105" s="70" t="s">
        <v>112</v>
      </c>
      <c r="F105" s="241" t="s">
        <v>227</v>
      </c>
      <c r="G105" s="385"/>
      <c r="H105" s="375" t="s">
        <v>76</v>
      </c>
      <c r="I105" s="392"/>
      <c r="J105" s="393"/>
      <c r="K105" s="394"/>
      <c r="L105" s="398" t="s">
        <v>73</v>
      </c>
      <c r="M105" s="399"/>
      <c r="N105" s="449">
        <v>284625</v>
      </c>
      <c r="O105" s="562"/>
      <c r="P105" s="563"/>
      <c r="Q105" s="432">
        <f>284625+1659625</f>
        <v>1944250</v>
      </c>
      <c r="R105" s="528"/>
      <c r="S105" s="529"/>
      <c r="T105" s="432">
        <f>1659625+284625</f>
        <v>1944250</v>
      </c>
      <c r="U105" s="528"/>
      <c r="V105" s="529"/>
      <c r="W105" s="432"/>
      <c r="X105" s="528"/>
      <c r="Y105" s="529"/>
      <c r="Z105" s="414">
        <f>+N105+Q105+T105+W105</f>
        <v>4173125</v>
      </c>
    </row>
    <row r="106" spans="2:26" ht="12" customHeight="1" x14ac:dyDescent="0.25">
      <c r="B106" s="430"/>
      <c r="C106" s="431"/>
      <c r="D106" s="56"/>
      <c r="E106" s="373" t="s">
        <v>225</v>
      </c>
      <c r="F106" s="386"/>
      <c r="G106" s="387"/>
      <c r="H106" s="376"/>
      <c r="I106" s="395"/>
      <c r="J106" s="396"/>
      <c r="K106" s="397"/>
      <c r="L106" s="400"/>
      <c r="M106" s="401"/>
      <c r="N106" s="564"/>
      <c r="O106" s="565"/>
      <c r="P106" s="566"/>
      <c r="Q106" s="530"/>
      <c r="R106" s="531"/>
      <c r="S106" s="532"/>
      <c r="T106" s="530"/>
      <c r="U106" s="531"/>
      <c r="V106" s="532"/>
      <c r="W106" s="530"/>
      <c r="X106" s="531"/>
      <c r="Y106" s="532"/>
      <c r="Z106" s="415"/>
    </row>
    <row r="107" spans="2:26" ht="12" customHeight="1" x14ac:dyDescent="0.25">
      <c r="B107" s="73"/>
      <c r="C107" s="74"/>
      <c r="D107" s="56"/>
      <c r="E107" s="373"/>
      <c r="F107" s="386"/>
      <c r="G107" s="387"/>
      <c r="H107" s="375" t="s">
        <v>77</v>
      </c>
      <c r="I107" s="93"/>
      <c r="J107" s="94"/>
      <c r="K107" s="95"/>
      <c r="L107" s="398"/>
      <c r="M107" s="399"/>
      <c r="N107" s="443">
        <v>57611.09</v>
      </c>
      <c r="O107" s="575"/>
      <c r="P107" s="576"/>
      <c r="Q107" s="432">
        <f>1301750+1527593.01</f>
        <v>2829343.01</v>
      </c>
      <c r="R107" s="528"/>
      <c r="S107" s="529"/>
      <c r="T107" s="432">
        <v>1527594.87</v>
      </c>
      <c r="U107" s="528"/>
      <c r="V107" s="529"/>
      <c r="W107" s="432"/>
      <c r="X107" s="528"/>
      <c r="Y107" s="529"/>
      <c r="Z107" s="414">
        <f>+N107+Q107+T107+W107</f>
        <v>4414548.97</v>
      </c>
    </row>
    <row r="108" spans="2:26" ht="12" customHeight="1" x14ac:dyDescent="0.25">
      <c r="B108" s="75" t="s">
        <v>54</v>
      </c>
      <c r="C108" s="76" t="s">
        <v>55</v>
      </c>
      <c r="D108" s="57"/>
      <c r="E108" s="374"/>
      <c r="F108" s="388"/>
      <c r="G108" s="389"/>
      <c r="H108" s="376"/>
      <c r="I108" s="96"/>
      <c r="J108" s="97"/>
      <c r="K108" s="98"/>
      <c r="L108" s="400"/>
      <c r="M108" s="401"/>
      <c r="N108" s="577"/>
      <c r="O108" s="578"/>
      <c r="P108" s="579"/>
      <c r="Q108" s="530"/>
      <c r="R108" s="531"/>
      <c r="S108" s="532"/>
      <c r="T108" s="530"/>
      <c r="U108" s="531"/>
      <c r="V108" s="532"/>
      <c r="W108" s="530"/>
      <c r="X108" s="531"/>
      <c r="Y108" s="532"/>
      <c r="Z108" s="415"/>
    </row>
    <row r="109" spans="2:26" ht="12" customHeight="1" x14ac:dyDescent="0.25">
      <c r="B109" s="58"/>
      <c r="C109" s="58"/>
      <c r="D109" s="58"/>
      <c r="E109" s="58"/>
      <c r="F109" s="18"/>
      <c r="G109" s="18"/>
      <c r="H109" s="19"/>
      <c r="I109" s="24"/>
      <c r="J109" s="21"/>
      <c r="K109" s="21"/>
      <c r="L109" s="17"/>
      <c r="M109" s="17"/>
      <c r="N109" s="22"/>
      <c r="O109" s="22"/>
      <c r="P109" s="22"/>
      <c r="Q109" s="22"/>
      <c r="R109" s="22"/>
      <c r="S109" s="22"/>
      <c r="T109" s="22"/>
      <c r="U109" s="22"/>
      <c r="V109" s="22"/>
      <c r="W109" s="22"/>
      <c r="X109" s="22"/>
      <c r="Y109" s="22"/>
      <c r="Z109" s="23"/>
    </row>
    <row r="110" spans="2:26" ht="12" customHeight="1" x14ac:dyDescent="0.25">
      <c r="B110" s="58"/>
      <c r="C110" s="58"/>
      <c r="D110" s="58"/>
      <c r="E110" s="58"/>
      <c r="F110" s="18"/>
      <c r="G110" s="18"/>
      <c r="H110" s="19"/>
      <c r="I110" s="20" t="s">
        <v>30</v>
      </c>
      <c r="J110" s="30"/>
      <c r="K110" s="21"/>
      <c r="L110" s="17" t="s">
        <v>31</v>
      </c>
      <c r="M110" s="17"/>
      <c r="N110" s="22"/>
      <c r="O110" s="22"/>
      <c r="P110" s="22"/>
      <c r="Q110" s="22"/>
      <c r="R110" s="22"/>
      <c r="S110" s="22"/>
      <c r="T110" s="22"/>
      <c r="U110" s="22"/>
      <c r="V110" s="22"/>
      <c r="W110" s="22"/>
      <c r="X110" s="22"/>
      <c r="Y110" s="22"/>
      <c r="Z110" s="23"/>
    </row>
    <row r="111" spans="2:26" ht="12" customHeight="1" x14ac:dyDescent="0.25">
      <c r="B111" s="58"/>
      <c r="C111" s="58"/>
      <c r="D111" s="58"/>
      <c r="E111" s="58"/>
      <c r="F111" s="18"/>
      <c r="G111" s="18"/>
      <c r="H111" s="19"/>
      <c r="I111" s="25"/>
      <c r="J111" s="21"/>
      <c r="K111" s="21"/>
      <c r="L111" s="17"/>
      <c r="M111" s="17"/>
      <c r="N111" s="22"/>
      <c r="O111" s="22"/>
      <c r="P111" s="22"/>
      <c r="Q111" s="22"/>
      <c r="R111" s="22"/>
      <c r="S111" s="22"/>
      <c r="T111" s="22"/>
      <c r="U111" s="22"/>
      <c r="V111" s="22"/>
      <c r="W111" s="22"/>
      <c r="X111" s="22"/>
      <c r="Y111" s="22"/>
      <c r="Z111" s="23"/>
    </row>
    <row r="112" spans="2:26" ht="12" customHeight="1" x14ac:dyDescent="0.25">
      <c r="B112" s="89"/>
      <c r="C112" s="90"/>
      <c r="D112" s="90"/>
      <c r="E112" s="90"/>
      <c r="F112" s="90"/>
      <c r="G112" s="90"/>
      <c r="H112" s="90"/>
      <c r="I112" s="91"/>
      <c r="J112" s="91"/>
      <c r="K112" s="91"/>
      <c r="L112" s="90"/>
      <c r="M112" s="90"/>
      <c r="N112" s="91"/>
      <c r="O112" s="91"/>
      <c r="P112" s="91"/>
      <c r="Q112" s="91"/>
      <c r="R112" s="91"/>
      <c r="S112" s="91"/>
      <c r="T112" s="91"/>
      <c r="U112" s="91"/>
      <c r="V112" s="91"/>
      <c r="W112" s="91"/>
      <c r="X112" s="91"/>
      <c r="Y112" s="91"/>
      <c r="Z112" s="92"/>
    </row>
    <row r="113" spans="2:26" s="221" customFormat="1" ht="12" customHeight="1" x14ac:dyDescent="0.25">
      <c r="B113" s="361" t="s">
        <v>273</v>
      </c>
      <c r="C113" s="362"/>
      <c r="D113" s="363"/>
      <c r="E113" s="363"/>
      <c r="F113" s="363"/>
      <c r="G113" s="363"/>
      <c r="H113" s="363"/>
      <c r="I113" s="362"/>
      <c r="J113" s="362"/>
      <c r="K113" s="364"/>
      <c r="L113" s="343" t="s">
        <v>78</v>
      </c>
      <c r="M113" s="345"/>
      <c r="N113" s="343" t="s">
        <v>22</v>
      </c>
      <c r="O113" s="344"/>
      <c r="P113" s="345"/>
      <c r="Q113" s="343" t="s">
        <v>23</v>
      </c>
      <c r="R113" s="344"/>
      <c r="S113" s="345"/>
      <c r="T113" s="343" t="s">
        <v>24</v>
      </c>
      <c r="U113" s="344"/>
      <c r="V113" s="345"/>
      <c r="W113" s="343" t="s">
        <v>25</v>
      </c>
      <c r="X113" s="344"/>
      <c r="Y113" s="345"/>
      <c r="Z113" s="334" t="s">
        <v>26</v>
      </c>
    </row>
    <row r="114" spans="2:26" s="221" customFormat="1" ht="12" customHeight="1" x14ac:dyDescent="0.25">
      <c r="B114" s="316" t="s">
        <v>27</v>
      </c>
      <c r="C114" s="318"/>
      <c r="D114" s="316" t="s">
        <v>56</v>
      </c>
      <c r="E114" s="318"/>
      <c r="F114" s="337" t="s">
        <v>28</v>
      </c>
      <c r="G114" s="338"/>
      <c r="H114" s="341" t="s">
        <v>73</v>
      </c>
      <c r="I114" s="343" t="s">
        <v>83</v>
      </c>
      <c r="J114" s="344"/>
      <c r="K114" s="345"/>
      <c r="L114" s="355"/>
      <c r="M114" s="357"/>
      <c r="N114" s="346"/>
      <c r="O114" s="347"/>
      <c r="P114" s="348"/>
      <c r="Q114" s="346"/>
      <c r="R114" s="347"/>
      <c r="S114" s="348"/>
      <c r="T114" s="346"/>
      <c r="U114" s="347"/>
      <c r="V114" s="348"/>
      <c r="W114" s="346"/>
      <c r="X114" s="347"/>
      <c r="Y114" s="348"/>
      <c r="Z114" s="335"/>
    </row>
    <row r="115" spans="2:26" s="221" customFormat="1" ht="12" customHeight="1" x14ac:dyDescent="0.25">
      <c r="B115" s="322"/>
      <c r="C115" s="324"/>
      <c r="D115" s="322"/>
      <c r="E115" s="324"/>
      <c r="F115" s="339"/>
      <c r="G115" s="340"/>
      <c r="H115" s="342"/>
      <c r="I115" s="346"/>
      <c r="J115" s="347"/>
      <c r="K115" s="348"/>
      <c r="L115" s="346"/>
      <c r="M115" s="348"/>
      <c r="N115" s="200" t="s">
        <v>81</v>
      </c>
      <c r="O115" s="85" t="s">
        <v>80</v>
      </c>
      <c r="P115" s="195" t="s">
        <v>82</v>
      </c>
      <c r="Q115" s="200" t="s">
        <v>81</v>
      </c>
      <c r="R115" s="85" t="s">
        <v>80</v>
      </c>
      <c r="S115" s="195" t="s">
        <v>82</v>
      </c>
      <c r="T115" s="200" t="s">
        <v>81</v>
      </c>
      <c r="U115" s="85" t="s">
        <v>80</v>
      </c>
      <c r="V115" s="195" t="s">
        <v>82</v>
      </c>
      <c r="W115" s="200" t="s">
        <v>81</v>
      </c>
      <c r="X115" s="85" t="s">
        <v>80</v>
      </c>
      <c r="Y115" s="195" t="s">
        <v>82</v>
      </c>
      <c r="Z115" s="336"/>
    </row>
    <row r="116" spans="2:26" s="221" customFormat="1" ht="12" customHeight="1" x14ac:dyDescent="0.25">
      <c r="B116" s="381" t="s">
        <v>62</v>
      </c>
      <c r="C116" s="382"/>
      <c r="D116" s="66" t="s">
        <v>61</v>
      </c>
      <c r="E116" s="68" t="s">
        <v>111</v>
      </c>
      <c r="F116" s="241" t="s">
        <v>275</v>
      </c>
      <c r="G116" s="385"/>
      <c r="H116" s="390" t="s">
        <v>74</v>
      </c>
      <c r="I116" s="77" t="s">
        <v>29</v>
      </c>
      <c r="J116" s="369">
        <v>5</v>
      </c>
      <c r="K116" s="370"/>
      <c r="L116" s="377">
        <f>+((J116-J117)/J117)*100%</f>
        <v>0.25</v>
      </c>
      <c r="M116" s="378"/>
      <c r="N116" s="371">
        <f>+((P116-P117)/+P117)*100%</f>
        <v>0.25</v>
      </c>
      <c r="O116" s="86" t="s">
        <v>61</v>
      </c>
      <c r="P116" s="211">
        <v>5</v>
      </c>
      <c r="Q116" s="371">
        <f>+((S116-S117)/+S117)*100%</f>
        <v>0</v>
      </c>
      <c r="R116" s="86" t="s">
        <v>61</v>
      </c>
      <c r="S116" s="211">
        <v>1</v>
      </c>
      <c r="T116" s="371">
        <v>0</v>
      </c>
      <c r="U116" s="86" t="s">
        <v>61</v>
      </c>
      <c r="V116" s="211"/>
      <c r="W116" s="371">
        <v>0</v>
      </c>
      <c r="X116" s="86" t="s">
        <v>61</v>
      </c>
      <c r="Y116" s="211"/>
      <c r="Z116" s="365">
        <f>+J116/J117</f>
        <v>1.25</v>
      </c>
    </row>
    <row r="117" spans="2:26" s="221" customFormat="1" ht="12" customHeight="1" x14ac:dyDescent="0.25">
      <c r="B117" s="383"/>
      <c r="C117" s="384"/>
      <c r="D117" s="56"/>
      <c r="E117" s="373" t="s">
        <v>274</v>
      </c>
      <c r="F117" s="386"/>
      <c r="G117" s="387"/>
      <c r="H117" s="391"/>
      <c r="I117" s="77" t="s">
        <v>79</v>
      </c>
      <c r="J117" s="369">
        <v>4</v>
      </c>
      <c r="K117" s="370"/>
      <c r="L117" s="379"/>
      <c r="M117" s="380"/>
      <c r="N117" s="372"/>
      <c r="O117" s="86" t="s">
        <v>63</v>
      </c>
      <c r="P117" s="65">
        <v>4</v>
      </c>
      <c r="Q117" s="372"/>
      <c r="R117" s="86" t="s">
        <v>63</v>
      </c>
      <c r="S117" s="65">
        <v>1</v>
      </c>
      <c r="T117" s="372"/>
      <c r="U117" s="86" t="s">
        <v>63</v>
      </c>
      <c r="V117" s="65"/>
      <c r="W117" s="372"/>
      <c r="X117" s="86" t="s">
        <v>63</v>
      </c>
      <c r="Y117" s="65"/>
      <c r="Z117" s="366"/>
    </row>
    <row r="118" spans="2:26" s="221" customFormat="1" ht="12" customHeight="1" x14ac:dyDescent="0.25">
      <c r="B118" s="196"/>
      <c r="C118" s="197"/>
      <c r="D118" s="56"/>
      <c r="E118" s="373"/>
      <c r="F118" s="386"/>
      <c r="G118" s="387"/>
      <c r="H118" s="375" t="s">
        <v>75</v>
      </c>
      <c r="I118" s="77" t="s">
        <v>29</v>
      </c>
      <c r="J118" s="369">
        <v>3</v>
      </c>
      <c r="K118" s="370"/>
      <c r="L118" s="377">
        <f>+((J118-J119)/J119)*100%</f>
        <v>0.5</v>
      </c>
      <c r="M118" s="378"/>
      <c r="N118" s="371">
        <f>+((P118-P119)/+P119)*100%</f>
        <v>0.5</v>
      </c>
      <c r="O118" s="86" t="s">
        <v>61</v>
      </c>
      <c r="P118" s="211">
        <v>3</v>
      </c>
      <c r="Q118" s="371">
        <f>+((S118-S119)/+S119)*100%</f>
        <v>0.5</v>
      </c>
      <c r="R118" s="86" t="s">
        <v>61</v>
      </c>
      <c r="S118" s="211">
        <v>3</v>
      </c>
      <c r="T118" s="371">
        <v>0</v>
      </c>
      <c r="U118" s="86" t="s">
        <v>61</v>
      </c>
      <c r="V118" s="211"/>
      <c r="W118" s="371">
        <v>0</v>
      </c>
      <c r="X118" s="86" t="s">
        <v>61</v>
      </c>
      <c r="Y118" s="211"/>
      <c r="Z118" s="365">
        <f>+J118/J119</f>
        <v>1.5</v>
      </c>
    </row>
    <row r="119" spans="2:26" s="221" customFormat="1" ht="12" customHeight="1" x14ac:dyDescent="0.25">
      <c r="B119" s="367" t="s">
        <v>57</v>
      </c>
      <c r="C119" s="368"/>
      <c r="D119" s="57"/>
      <c r="E119" s="374"/>
      <c r="F119" s="388"/>
      <c r="G119" s="389"/>
      <c r="H119" s="376"/>
      <c r="I119" s="77" t="s">
        <v>79</v>
      </c>
      <c r="J119" s="369">
        <v>2</v>
      </c>
      <c r="K119" s="370"/>
      <c r="L119" s="379"/>
      <c r="M119" s="380"/>
      <c r="N119" s="372"/>
      <c r="O119" s="86" t="s">
        <v>63</v>
      </c>
      <c r="P119" s="65">
        <v>2</v>
      </c>
      <c r="Q119" s="372"/>
      <c r="R119" s="86" t="s">
        <v>63</v>
      </c>
      <c r="S119" s="65">
        <v>2</v>
      </c>
      <c r="T119" s="372"/>
      <c r="U119" s="86" t="s">
        <v>63</v>
      </c>
      <c r="V119" s="65"/>
      <c r="W119" s="372"/>
      <c r="X119" s="86" t="s">
        <v>63</v>
      </c>
      <c r="Y119" s="65"/>
      <c r="Z119" s="366"/>
    </row>
    <row r="120" spans="2:26" s="221" customFormat="1" ht="12" customHeight="1" x14ac:dyDescent="0.25">
      <c r="B120" s="428" t="s">
        <v>113</v>
      </c>
      <c r="C120" s="429"/>
      <c r="D120" s="67" t="s">
        <v>63</v>
      </c>
      <c r="E120" s="189" t="s">
        <v>112</v>
      </c>
      <c r="F120" s="241" t="s">
        <v>275</v>
      </c>
      <c r="G120" s="385"/>
      <c r="H120" s="375" t="s">
        <v>76</v>
      </c>
      <c r="I120" s="392"/>
      <c r="J120" s="393"/>
      <c r="K120" s="394"/>
      <c r="L120" s="398" t="s">
        <v>73</v>
      </c>
      <c r="M120" s="399"/>
      <c r="N120" s="449">
        <v>9590360.0500000007</v>
      </c>
      <c r="O120" s="562"/>
      <c r="P120" s="563"/>
      <c r="Q120" s="432">
        <v>0</v>
      </c>
      <c r="R120" s="528"/>
      <c r="S120" s="529"/>
      <c r="T120" s="432">
        <v>0</v>
      </c>
      <c r="U120" s="528"/>
      <c r="V120" s="529"/>
      <c r="W120" s="432"/>
      <c r="X120" s="528"/>
      <c r="Y120" s="529"/>
      <c r="Z120" s="414">
        <f>+N120+Q120+T120+W120</f>
        <v>9590360.0500000007</v>
      </c>
    </row>
    <row r="121" spans="2:26" s="221" customFormat="1" ht="12" customHeight="1" x14ac:dyDescent="0.25">
      <c r="B121" s="430"/>
      <c r="C121" s="431"/>
      <c r="D121" s="56"/>
      <c r="E121" s="373" t="s">
        <v>274</v>
      </c>
      <c r="F121" s="386"/>
      <c r="G121" s="387"/>
      <c r="H121" s="376"/>
      <c r="I121" s="395"/>
      <c r="J121" s="396"/>
      <c r="K121" s="397"/>
      <c r="L121" s="400"/>
      <c r="M121" s="401"/>
      <c r="N121" s="564"/>
      <c r="O121" s="565"/>
      <c r="P121" s="566"/>
      <c r="Q121" s="530"/>
      <c r="R121" s="531"/>
      <c r="S121" s="532"/>
      <c r="T121" s="530"/>
      <c r="U121" s="531"/>
      <c r="V121" s="532"/>
      <c r="W121" s="530"/>
      <c r="X121" s="531"/>
      <c r="Y121" s="532"/>
      <c r="Z121" s="415"/>
    </row>
    <row r="122" spans="2:26" s="221" customFormat="1" ht="12" customHeight="1" x14ac:dyDescent="0.25">
      <c r="B122" s="190"/>
      <c r="C122" s="191"/>
      <c r="D122" s="56"/>
      <c r="E122" s="373"/>
      <c r="F122" s="386"/>
      <c r="G122" s="387"/>
      <c r="H122" s="375" t="s">
        <v>77</v>
      </c>
      <c r="I122" s="93"/>
      <c r="J122" s="94"/>
      <c r="K122" s="95"/>
      <c r="L122" s="398"/>
      <c r="M122" s="399"/>
      <c r="N122" s="443">
        <v>3686863.95</v>
      </c>
      <c r="O122" s="575"/>
      <c r="P122" s="576"/>
      <c r="Q122" s="432">
        <v>5913931.2000000002</v>
      </c>
      <c r="R122" s="528"/>
      <c r="S122" s="529"/>
      <c r="T122" s="432">
        <v>4385477.16</v>
      </c>
      <c r="U122" s="528"/>
      <c r="V122" s="529"/>
      <c r="W122" s="432"/>
      <c r="X122" s="528"/>
      <c r="Y122" s="529"/>
      <c r="Z122" s="414">
        <f>+N122+Q122+T122+W122</f>
        <v>13986272.310000001</v>
      </c>
    </row>
    <row r="123" spans="2:26" s="221" customFormat="1" ht="12" customHeight="1" x14ac:dyDescent="0.25">
      <c r="B123" s="75" t="s">
        <v>54</v>
      </c>
      <c r="C123" s="76" t="s">
        <v>55</v>
      </c>
      <c r="D123" s="57"/>
      <c r="E123" s="374"/>
      <c r="F123" s="388"/>
      <c r="G123" s="389"/>
      <c r="H123" s="376"/>
      <c r="I123" s="96"/>
      <c r="J123" s="97"/>
      <c r="K123" s="98"/>
      <c r="L123" s="400"/>
      <c r="M123" s="401"/>
      <c r="N123" s="577"/>
      <c r="O123" s="578"/>
      <c r="P123" s="579"/>
      <c r="Q123" s="530"/>
      <c r="R123" s="531"/>
      <c r="S123" s="532"/>
      <c r="T123" s="530"/>
      <c r="U123" s="531"/>
      <c r="V123" s="532"/>
      <c r="W123" s="530"/>
      <c r="X123" s="531"/>
      <c r="Y123" s="532"/>
      <c r="Z123" s="415"/>
    </row>
    <row r="124" spans="2:26" s="221" customFormat="1" ht="12" customHeight="1" x14ac:dyDescent="0.25">
      <c r="B124" s="58"/>
      <c r="C124" s="58"/>
      <c r="D124" s="58"/>
      <c r="E124" s="58"/>
      <c r="F124" s="18"/>
      <c r="G124" s="18"/>
      <c r="H124" s="19"/>
      <c r="I124" s="24"/>
      <c r="J124" s="21"/>
      <c r="K124" s="21"/>
      <c r="L124" s="17"/>
      <c r="M124" s="17"/>
      <c r="N124" s="22"/>
      <c r="O124" s="22"/>
      <c r="P124" s="22"/>
      <c r="Q124" s="22"/>
      <c r="R124" s="22"/>
      <c r="S124" s="22"/>
      <c r="T124" s="22"/>
      <c r="U124" s="22"/>
      <c r="V124" s="22"/>
      <c r="W124" s="22"/>
      <c r="X124" s="22"/>
      <c r="Y124" s="22"/>
      <c r="Z124" s="23"/>
    </row>
    <row r="125" spans="2:26" s="221" customFormat="1" ht="12" customHeight="1" x14ac:dyDescent="0.25">
      <c r="B125" s="58"/>
      <c r="C125" s="58"/>
      <c r="D125" s="58"/>
      <c r="E125" s="58"/>
      <c r="F125" s="18"/>
      <c r="G125" s="18"/>
      <c r="H125" s="19"/>
      <c r="I125" s="20" t="s">
        <v>30</v>
      </c>
      <c r="J125" s="30"/>
      <c r="K125" s="21"/>
      <c r="L125" s="17" t="s">
        <v>31</v>
      </c>
      <c r="M125" s="17"/>
      <c r="N125" s="22"/>
      <c r="O125" s="22"/>
      <c r="P125" s="22"/>
      <c r="Q125" s="22"/>
      <c r="R125" s="22"/>
      <c r="S125" s="22"/>
      <c r="T125" s="22"/>
      <c r="U125" s="22"/>
      <c r="V125" s="22"/>
      <c r="W125" s="22"/>
      <c r="X125" s="22"/>
      <c r="Y125" s="22"/>
      <c r="Z125" s="23"/>
    </row>
    <row r="126" spans="2:26" s="221" customFormat="1" ht="12" customHeight="1" x14ac:dyDescent="0.25">
      <c r="B126" s="58"/>
      <c r="C126" s="58"/>
      <c r="D126" s="58"/>
      <c r="E126" s="58"/>
      <c r="F126" s="18"/>
      <c r="G126" s="18"/>
      <c r="H126" s="19"/>
      <c r="I126" s="25"/>
      <c r="J126" s="21"/>
      <c r="K126" s="21"/>
      <c r="L126" s="17"/>
      <c r="M126" s="17"/>
      <c r="N126" s="22"/>
      <c r="O126" s="22"/>
      <c r="P126" s="22"/>
      <c r="Q126" s="22"/>
      <c r="R126" s="22"/>
      <c r="S126" s="22"/>
      <c r="T126" s="22"/>
      <c r="U126" s="22"/>
      <c r="V126" s="22"/>
      <c r="W126" s="22"/>
      <c r="X126" s="22"/>
      <c r="Y126" s="22"/>
      <c r="Z126" s="23"/>
    </row>
    <row r="127" spans="2:26" s="221" customFormat="1" ht="12" customHeight="1" x14ac:dyDescent="0.25">
      <c r="B127" s="217"/>
      <c r="C127" s="218"/>
      <c r="D127" s="218"/>
      <c r="E127" s="218"/>
      <c r="F127" s="218"/>
      <c r="G127" s="218"/>
      <c r="H127" s="218"/>
      <c r="I127" s="219"/>
      <c r="J127" s="219"/>
      <c r="K127" s="219"/>
      <c r="L127" s="218"/>
      <c r="M127" s="218"/>
      <c r="N127" s="219"/>
      <c r="O127" s="219"/>
      <c r="P127" s="219"/>
      <c r="Q127" s="219"/>
      <c r="R127" s="219"/>
      <c r="S127" s="219"/>
      <c r="T127" s="219"/>
      <c r="U127" s="219"/>
      <c r="V127" s="219"/>
      <c r="W127" s="219"/>
      <c r="X127" s="219"/>
      <c r="Y127" s="219"/>
      <c r="Z127" s="220"/>
    </row>
    <row r="128" spans="2:26" s="221" customFormat="1" ht="12" customHeight="1" x14ac:dyDescent="0.25">
      <c r="B128" s="217"/>
      <c r="C128" s="218"/>
      <c r="D128" s="218"/>
      <c r="E128" s="218"/>
      <c r="F128" s="218"/>
      <c r="G128" s="218"/>
      <c r="H128" s="218"/>
      <c r="I128" s="219"/>
      <c r="J128" s="219"/>
      <c r="K128" s="219"/>
      <c r="L128" s="218"/>
      <c r="M128" s="218"/>
      <c r="N128" s="219"/>
      <c r="O128" s="219"/>
      <c r="P128" s="219"/>
      <c r="Q128" s="219"/>
      <c r="R128" s="219"/>
      <c r="S128" s="219"/>
      <c r="T128" s="219"/>
      <c r="U128" s="219"/>
      <c r="V128" s="219"/>
      <c r="W128" s="219"/>
      <c r="X128" s="219"/>
      <c r="Y128" s="219"/>
      <c r="Z128" s="220"/>
    </row>
    <row r="129" spans="2:26" ht="12" customHeight="1" x14ac:dyDescent="0.25">
      <c r="B129" s="89"/>
      <c r="C129" s="192"/>
      <c r="D129" s="192"/>
      <c r="E129" s="192"/>
      <c r="F129" s="192"/>
      <c r="G129" s="192"/>
      <c r="H129" s="192"/>
      <c r="I129" s="198"/>
      <c r="J129" s="198"/>
      <c r="K129" s="198"/>
      <c r="L129" s="192"/>
      <c r="M129" s="192"/>
      <c r="N129" s="198"/>
      <c r="O129" s="198"/>
      <c r="P129" s="198"/>
      <c r="Q129" s="198"/>
      <c r="R129" s="198"/>
      <c r="S129" s="198"/>
      <c r="T129" s="198"/>
      <c r="U129" s="198"/>
      <c r="V129" s="198"/>
      <c r="W129" s="198"/>
      <c r="X129" s="198"/>
      <c r="Y129" s="198"/>
      <c r="Z129" s="199"/>
    </row>
    <row r="130" spans="2:26" x14ac:dyDescent="0.25">
      <c r="B130" s="433"/>
      <c r="C130" s="434"/>
      <c r="D130" s="434"/>
      <c r="E130" s="434"/>
      <c r="F130" s="434"/>
      <c r="G130" s="434"/>
      <c r="H130" s="434"/>
      <c r="I130" s="434"/>
      <c r="J130" s="434"/>
      <c r="K130" s="434"/>
      <c r="L130" s="434"/>
      <c r="M130" s="434"/>
      <c r="N130" s="434"/>
      <c r="O130" s="434"/>
      <c r="P130" s="434"/>
      <c r="Q130" s="434"/>
      <c r="R130" s="434"/>
      <c r="S130" s="434"/>
      <c r="T130" s="434"/>
      <c r="U130" s="434"/>
      <c r="V130" s="434"/>
      <c r="W130" s="434"/>
      <c r="X130" s="434"/>
      <c r="Y130" s="434"/>
      <c r="Z130" s="435"/>
    </row>
    <row r="131" spans="2:26" x14ac:dyDescent="0.25">
      <c r="B131" s="311" t="s">
        <v>33</v>
      </c>
      <c r="C131" s="426"/>
      <c r="D131" s="426"/>
      <c r="E131" s="426"/>
      <c r="F131" s="426"/>
      <c r="G131" s="426"/>
      <c r="H131" s="426"/>
      <c r="I131" s="426"/>
      <c r="J131" s="426"/>
      <c r="K131" s="426"/>
      <c r="L131" s="426"/>
      <c r="M131" s="426"/>
      <c r="N131" s="426"/>
      <c r="O131" s="426"/>
      <c r="P131" s="426"/>
      <c r="Q131" s="426"/>
      <c r="R131" s="426"/>
      <c r="S131" s="426"/>
      <c r="T131" s="426"/>
      <c r="U131" s="426"/>
      <c r="V131" s="426"/>
      <c r="W131" s="426"/>
      <c r="X131" s="426"/>
      <c r="Y131" s="426"/>
      <c r="Z131" s="427"/>
    </row>
    <row r="132" spans="2:26" ht="33" customHeight="1" x14ac:dyDescent="0.25">
      <c r="B132" s="436" t="s">
        <v>34</v>
      </c>
      <c r="C132" s="436"/>
      <c r="D132" s="436"/>
      <c r="E132" s="436"/>
      <c r="F132" s="437"/>
      <c r="G132" s="437"/>
      <c r="H132" s="438" t="s">
        <v>35</v>
      </c>
      <c r="I132" s="439"/>
      <c r="J132" s="439"/>
      <c r="K132" s="439"/>
      <c r="L132" s="439"/>
      <c r="M132" s="439"/>
      <c r="N132" s="439"/>
      <c r="O132" s="439"/>
      <c r="P132" s="440"/>
      <c r="Q132" s="441" t="s">
        <v>36</v>
      </c>
      <c r="R132" s="441"/>
      <c r="S132" s="442"/>
      <c r="T132" s="442"/>
      <c r="U132" s="442"/>
      <c r="V132" s="442"/>
      <c r="W132" s="441" t="s">
        <v>37</v>
      </c>
      <c r="X132" s="441"/>
      <c r="Y132" s="442"/>
      <c r="Z132" s="442"/>
    </row>
    <row r="133" spans="2:26" ht="32.25" customHeight="1" x14ac:dyDescent="0.25">
      <c r="B133" s="467" t="s">
        <v>229</v>
      </c>
      <c r="C133" s="467"/>
      <c r="D133" s="467"/>
      <c r="E133" s="467"/>
      <c r="F133" s="467"/>
      <c r="G133" s="467"/>
      <c r="H133" s="544" t="s">
        <v>119</v>
      </c>
      <c r="I133" s="545"/>
      <c r="J133" s="545"/>
      <c r="K133" s="545"/>
      <c r="L133" s="545"/>
      <c r="M133" s="545"/>
      <c r="N133" s="545"/>
      <c r="O133" s="545"/>
      <c r="P133" s="546"/>
      <c r="Q133" s="456">
        <v>42917</v>
      </c>
      <c r="R133" s="457"/>
      <c r="S133" s="457"/>
      <c r="T133" s="457"/>
      <c r="U133" s="457"/>
      <c r="V133" s="458"/>
      <c r="W133" s="456">
        <v>43008</v>
      </c>
      <c r="X133" s="457"/>
      <c r="Y133" s="457"/>
      <c r="Z133" s="458"/>
    </row>
    <row r="134" spans="2:26" ht="23.25" customHeight="1" x14ac:dyDescent="0.25">
      <c r="B134" s="467"/>
      <c r="C134" s="467"/>
      <c r="D134" s="467"/>
      <c r="E134" s="467"/>
      <c r="F134" s="467"/>
      <c r="G134" s="467"/>
      <c r="H134" s="455" t="s">
        <v>117</v>
      </c>
      <c r="I134" s="455"/>
      <c r="J134" s="455"/>
      <c r="K134" s="455"/>
      <c r="L134" s="455"/>
      <c r="M134" s="455"/>
      <c r="N134" s="455"/>
      <c r="O134" s="455"/>
      <c r="P134" s="455"/>
      <c r="Q134" s="456">
        <v>42917</v>
      </c>
      <c r="R134" s="457"/>
      <c r="S134" s="457"/>
      <c r="T134" s="457"/>
      <c r="U134" s="457"/>
      <c r="V134" s="458"/>
      <c r="W134" s="456">
        <v>43008</v>
      </c>
      <c r="X134" s="457"/>
      <c r="Y134" s="457"/>
      <c r="Z134" s="458"/>
    </row>
    <row r="135" spans="2:26" ht="24.75" customHeight="1" x14ac:dyDescent="0.25">
      <c r="B135" s="467"/>
      <c r="C135" s="467"/>
      <c r="D135" s="467"/>
      <c r="E135" s="467"/>
      <c r="F135" s="467"/>
      <c r="G135" s="467"/>
      <c r="H135" s="455" t="s">
        <v>118</v>
      </c>
      <c r="I135" s="455"/>
      <c r="J135" s="455"/>
      <c r="K135" s="455"/>
      <c r="L135" s="455"/>
      <c r="M135" s="455"/>
      <c r="N135" s="455"/>
      <c r="O135" s="455"/>
      <c r="P135" s="455"/>
      <c r="Q135" s="456">
        <v>42917</v>
      </c>
      <c r="R135" s="457"/>
      <c r="S135" s="457"/>
      <c r="T135" s="457"/>
      <c r="U135" s="457"/>
      <c r="V135" s="458"/>
      <c r="W135" s="456">
        <v>43008</v>
      </c>
      <c r="X135" s="457"/>
      <c r="Y135" s="457"/>
      <c r="Z135" s="458"/>
    </row>
    <row r="136" spans="2:26" ht="21.75" customHeight="1" x14ac:dyDescent="0.25">
      <c r="B136" s="467"/>
      <c r="C136" s="467"/>
      <c r="D136" s="467"/>
      <c r="E136" s="467"/>
      <c r="F136" s="467"/>
      <c r="G136" s="467"/>
      <c r="H136" s="455" t="s">
        <v>125</v>
      </c>
      <c r="I136" s="455"/>
      <c r="J136" s="455"/>
      <c r="K136" s="455"/>
      <c r="L136" s="455"/>
      <c r="M136" s="455"/>
      <c r="N136" s="455"/>
      <c r="O136" s="455"/>
      <c r="P136" s="455"/>
      <c r="Q136" s="456">
        <v>42917</v>
      </c>
      <c r="R136" s="457"/>
      <c r="S136" s="457"/>
      <c r="T136" s="457"/>
      <c r="U136" s="457"/>
      <c r="V136" s="458"/>
      <c r="W136" s="456">
        <v>43008</v>
      </c>
      <c r="X136" s="457"/>
      <c r="Y136" s="457"/>
      <c r="Z136" s="458"/>
    </row>
    <row r="137" spans="2:26" x14ac:dyDescent="0.25">
      <c r="B137" s="467"/>
      <c r="C137" s="467"/>
      <c r="D137" s="467"/>
      <c r="E137" s="467"/>
      <c r="F137" s="467"/>
      <c r="G137" s="467"/>
      <c r="H137" s="455" t="s">
        <v>132</v>
      </c>
      <c r="I137" s="455"/>
      <c r="J137" s="455"/>
      <c r="K137" s="455"/>
      <c r="L137" s="455"/>
      <c r="M137" s="455"/>
      <c r="N137" s="455"/>
      <c r="O137" s="455"/>
      <c r="P137" s="455"/>
      <c r="Q137" s="456">
        <v>42917</v>
      </c>
      <c r="R137" s="457"/>
      <c r="S137" s="457"/>
      <c r="T137" s="457"/>
      <c r="U137" s="457"/>
      <c r="V137" s="458"/>
      <c r="W137" s="456">
        <v>43008</v>
      </c>
      <c r="X137" s="457"/>
      <c r="Y137" s="457"/>
      <c r="Z137" s="458"/>
    </row>
    <row r="138" spans="2:26" ht="12" customHeight="1" x14ac:dyDescent="0.25">
      <c r="B138" s="467"/>
      <c r="C138" s="467"/>
      <c r="D138" s="467"/>
      <c r="E138" s="467"/>
      <c r="F138" s="467"/>
      <c r="G138" s="467"/>
      <c r="H138" s="455"/>
      <c r="I138" s="455"/>
      <c r="J138" s="455"/>
      <c r="K138" s="455"/>
      <c r="L138" s="455"/>
      <c r="M138" s="455"/>
      <c r="N138" s="455"/>
      <c r="O138" s="455"/>
      <c r="P138" s="455"/>
      <c r="Q138" s="456">
        <v>42917</v>
      </c>
      <c r="R138" s="457"/>
      <c r="S138" s="457"/>
      <c r="T138" s="457"/>
      <c r="U138" s="457"/>
      <c r="V138" s="458"/>
      <c r="W138" s="456">
        <v>43008</v>
      </c>
      <c r="X138" s="457"/>
      <c r="Y138" s="457"/>
      <c r="Z138" s="458"/>
    </row>
    <row r="139" spans="2:26" x14ac:dyDescent="0.25">
      <c r="B139" s="467" t="s">
        <v>230</v>
      </c>
      <c r="C139" s="467"/>
      <c r="D139" s="467"/>
      <c r="E139" s="467"/>
      <c r="F139" s="467"/>
      <c r="G139" s="467"/>
      <c r="H139" s="544" t="s">
        <v>120</v>
      </c>
      <c r="I139" s="545"/>
      <c r="J139" s="545"/>
      <c r="K139" s="545"/>
      <c r="L139" s="545"/>
      <c r="M139" s="545"/>
      <c r="N139" s="545"/>
      <c r="O139" s="545"/>
      <c r="P139" s="546"/>
      <c r="Q139" s="456">
        <v>42917</v>
      </c>
      <c r="R139" s="457"/>
      <c r="S139" s="457"/>
      <c r="T139" s="457"/>
      <c r="U139" s="457"/>
      <c r="V139" s="458"/>
      <c r="W139" s="456">
        <v>43008</v>
      </c>
      <c r="X139" s="457"/>
      <c r="Y139" s="457"/>
      <c r="Z139" s="458"/>
    </row>
    <row r="140" spans="2:26" x14ac:dyDescent="0.25">
      <c r="B140" s="467"/>
      <c r="C140" s="467"/>
      <c r="D140" s="467"/>
      <c r="E140" s="467"/>
      <c r="F140" s="467"/>
      <c r="G140" s="467"/>
      <c r="H140" s="544" t="s">
        <v>121</v>
      </c>
      <c r="I140" s="545"/>
      <c r="J140" s="545"/>
      <c r="K140" s="545"/>
      <c r="L140" s="545"/>
      <c r="M140" s="545"/>
      <c r="N140" s="545"/>
      <c r="O140" s="545"/>
      <c r="P140" s="546"/>
      <c r="Q140" s="456">
        <v>42917</v>
      </c>
      <c r="R140" s="457"/>
      <c r="S140" s="457"/>
      <c r="T140" s="457"/>
      <c r="U140" s="457"/>
      <c r="V140" s="458"/>
      <c r="W140" s="456">
        <v>43008</v>
      </c>
      <c r="X140" s="457"/>
      <c r="Y140" s="457"/>
      <c r="Z140" s="458"/>
    </row>
    <row r="141" spans="2:26" ht="20.25" customHeight="1" x14ac:dyDescent="0.25">
      <c r="B141" s="467"/>
      <c r="C141" s="467"/>
      <c r="D141" s="467"/>
      <c r="E141" s="467"/>
      <c r="F141" s="467"/>
      <c r="G141" s="467"/>
      <c r="H141" s="455" t="s">
        <v>122</v>
      </c>
      <c r="I141" s="455"/>
      <c r="J141" s="455"/>
      <c r="K141" s="455"/>
      <c r="L141" s="455"/>
      <c r="M141" s="455"/>
      <c r="N141" s="455"/>
      <c r="O141" s="455"/>
      <c r="P141" s="455"/>
      <c r="Q141" s="456">
        <v>42917</v>
      </c>
      <c r="R141" s="457"/>
      <c r="S141" s="457"/>
      <c r="T141" s="457"/>
      <c r="U141" s="457"/>
      <c r="V141" s="458"/>
      <c r="W141" s="456">
        <v>43008</v>
      </c>
      <c r="X141" s="457"/>
      <c r="Y141" s="457"/>
      <c r="Z141" s="458"/>
    </row>
    <row r="142" spans="2:26" ht="18.75" customHeight="1" x14ac:dyDescent="0.25">
      <c r="B142" s="467"/>
      <c r="C142" s="467"/>
      <c r="D142" s="467"/>
      <c r="E142" s="467"/>
      <c r="F142" s="467"/>
      <c r="G142" s="467"/>
      <c r="H142" s="455" t="s">
        <v>123</v>
      </c>
      <c r="I142" s="455"/>
      <c r="J142" s="455"/>
      <c r="K142" s="455"/>
      <c r="L142" s="455"/>
      <c r="M142" s="455"/>
      <c r="N142" s="455"/>
      <c r="O142" s="455"/>
      <c r="P142" s="455"/>
      <c r="Q142" s="456">
        <v>42917</v>
      </c>
      <c r="R142" s="457"/>
      <c r="S142" s="457"/>
      <c r="T142" s="457"/>
      <c r="U142" s="457"/>
      <c r="V142" s="458"/>
      <c r="W142" s="456">
        <v>43008</v>
      </c>
      <c r="X142" s="457"/>
      <c r="Y142" s="457"/>
      <c r="Z142" s="458"/>
    </row>
    <row r="143" spans="2:26" x14ac:dyDescent="0.25">
      <c r="B143" s="467"/>
      <c r="C143" s="467"/>
      <c r="D143" s="467"/>
      <c r="E143" s="467"/>
      <c r="F143" s="467"/>
      <c r="G143" s="467"/>
      <c r="H143" s="455"/>
      <c r="I143" s="455"/>
      <c r="J143" s="455"/>
      <c r="K143" s="455"/>
      <c r="L143" s="455"/>
      <c r="M143" s="455"/>
      <c r="N143" s="455"/>
      <c r="O143" s="455"/>
      <c r="P143" s="455"/>
      <c r="Q143" s="456"/>
      <c r="R143" s="457"/>
      <c r="S143" s="457"/>
      <c r="T143" s="457"/>
      <c r="U143" s="457"/>
      <c r="V143" s="458"/>
      <c r="W143" s="456"/>
      <c r="X143" s="457"/>
      <c r="Y143" s="457"/>
      <c r="Z143" s="458"/>
    </row>
    <row r="144" spans="2:26" ht="12" customHeight="1" x14ac:dyDescent="0.25">
      <c r="B144" s="467"/>
      <c r="C144" s="467"/>
      <c r="D144" s="467"/>
      <c r="E144" s="467"/>
      <c r="F144" s="467"/>
      <c r="G144" s="467"/>
      <c r="H144" s="455"/>
      <c r="I144" s="455"/>
      <c r="J144" s="455"/>
      <c r="K144" s="455"/>
      <c r="L144" s="455"/>
      <c r="M144" s="455"/>
      <c r="N144" s="455"/>
      <c r="O144" s="455"/>
      <c r="P144" s="455"/>
      <c r="Q144" s="456"/>
      <c r="R144" s="457"/>
      <c r="S144" s="457"/>
      <c r="T144" s="457"/>
      <c r="U144" s="457"/>
      <c r="V144" s="458"/>
      <c r="W144" s="456"/>
      <c r="X144" s="457"/>
      <c r="Y144" s="457"/>
      <c r="Z144" s="458"/>
    </row>
    <row r="145" spans="2:26" ht="38.25" customHeight="1" x14ac:dyDescent="0.25">
      <c r="B145" s="467" t="s">
        <v>231</v>
      </c>
      <c r="C145" s="467"/>
      <c r="D145" s="467"/>
      <c r="E145" s="467"/>
      <c r="F145" s="467"/>
      <c r="G145" s="467"/>
      <c r="H145" s="584" t="s">
        <v>233</v>
      </c>
      <c r="I145" s="584"/>
      <c r="J145" s="584"/>
      <c r="K145" s="584"/>
      <c r="L145" s="584"/>
      <c r="M145" s="584"/>
      <c r="N145" s="584"/>
      <c r="O145" s="584"/>
      <c r="P145" s="584"/>
      <c r="Q145" s="456">
        <v>42917</v>
      </c>
      <c r="R145" s="457"/>
      <c r="S145" s="457"/>
      <c r="T145" s="457"/>
      <c r="U145" s="457"/>
      <c r="V145" s="458"/>
      <c r="W145" s="456">
        <v>43008</v>
      </c>
      <c r="X145" s="457"/>
      <c r="Y145" s="457"/>
      <c r="Z145" s="458"/>
    </row>
    <row r="146" spans="2:26" ht="15.75" customHeight="1" x14ac:dyDescent="0.25">
      <c r="B146" s="467"/>
      <c r="C146" s="467"/>
      <c r="D146" s="467"/>
      <c r="E146" s="467"/>
      <c r="F146" s="467"/>
      <c r="G146" s="595"/>
      <c r="H146" s="581" t="s">
        <v>124</v>
      </c>
      <c r="I146" s="582"/>
      <c r="J146" s="582"/>
      <c r="K146" s="582"/>
      <c r="L146" s="582"/>
      <c r="M146" s="582"/>
      <c r="N146" s="582"/>
      <c r="O146" s="582"/>
      <c r="P146" s="583"/>
      <c r="Q146" s="456">
        <v>42917</v>
      </c>
      <c r="R146" s="457"/>
      <c r="S146" s="457"/>
      <c r="T146" s="457"/>
      <c r="U146" s="457"/>
      <c r="V146" s="458"/>
      <c r="W146" s="456">
        <v>43008</v>
      </c>
      <c r="X146" s="457"/>
      <c r="Y146" s="457"/>
      <c r="Z146" s="458"/>
    </row>
    <row r="147" spans="2:26" ht="15.75" customHeight="1" x14ac:dyDescent="0.25">
      <c r="B147" s="467"/>
      <c r="C147" s="467"/>
      <c r="D147" s="467"/>
      <c r="E147" s="467"/>
      <c r="F147" s="467"/>
      <c r="G147" s="595"/>
      <c r="H147" s="165" t="s">
        <v>234</v>
      </c>
      <c r="I147" s="166"/>
      <c r="J147" s="166"/>
      <c r="K147" s="166"/>
      <c r="L147" s="166"/>
      <c r="M147" s="166"/>
      <c r="N147" s="166"/>
      <c r="O147" s="166"/>
      <c r="P147" s="166"/>
      <c r="Q147" s="456">
        <v>42917</v>
      </c>
      <c r="R147" s="457"/>
      <c r="S147" s="457"/>
      <c r="T147" s="457"/>
      <c r="U147" s="457"/>
      <c r="V147" s="458"/>
      <c r="W147" s="456">
        <v>43008</v>
      </c>
      <c r="X147" s="457"/>
      <c r="Y147" s="457"/>
      <c r="Z147" s="458"/>
    </row>
    <row r="148" spans="2:26" x14ac:dyDescent="0.25">
      <c r="B148" s="467"/>
      <c r="C148" s="467"/>
      <c r="D148" s="467"/>
      <c r="E148" s="467"/>
      <c r="F148" s="467"/>
      <c r="G148" s="467"/>
      <c r="H148" s="588" t="s">
        <v>133</v>
      </c>
      <c r="I148" s="588"/>
      <c r="J148" s="588"/>
      <c r="K148" s="588"/>
      <c r="L148" s="588"/>
      <c r="M148" s="588"/>
      <c r="N148" s="588"/>
      <c r="O148" s="588"/>
      <c r="P148" s="588"/>
      <c r="Q148" s="456">
        <v>42917</v>
      </c>
      <c r="R148" s="457"/>
      <c r="S148" s="457"/>
      <c r="T148" s="457"/>
      <c r="U148" s="457"/>
      <c r="V148" s="458"/>
      <c r="W148" s="456">
        <v>43008</v>
      </c>
      <c r="X148" s="457"/>
      <c r="Y148" s="457"/>
      <c r="Z148" s="458"/>
    </row>
    <row r="149" spans="2:26" x14ac:dyDescent="0.25">
      <c r="B149" s="467"/>
      <c r="C149" s="467"/>
      <c r="D149" s="467"/>
      <c r="E149" s="467"/>
      <c r="F149" s="467"/>
      <c r="G149" s="467"/>
      <c r="H149" s="455" t="s">
        <v>134</v>
      </c>
      <c r="I149" s="455"/>
      <c r="J149" s="455"/>
      <c r="K149" s="455"/>
      <c r="L149" s="455"/>
      <c r="M149" s="455"/>
      <c r="N149" s="455"/>
      <c r="O149" s="455"/>
      <c r="P149" s="455"/>
      <c r="Q149" s="456">
        <v>42917</v>
      </c>
      <c r="R149" s="457"/>
      <c r="S149" s="457"/>
      <c r="T149" s="457"/>
      <c r="U149" s="457"/>
      <c r="V149" s="458"/>
      <c r="W149" s="456">
        <v>43008</v>
      </c>
      <c r="X149" s="457"/>
      <c r="Y149" s="457"/>
      <c r="Z149" s="458"/>
    </row>
    <row r="150" spans="2:26" ht="12" customHeight="1" x14ac:dyDescent="0.25">
      <c r="B150" s="467"/>
      <c r="C150" s="467"/>
      <c r="D150" s="467"/>
      <c r="E150" s="467"/>
      <c r="F150" s="467"/>
      <c r="G150" s="467"/>
      <c r="H150" s="580"/>
      <c r="I150" s="580"/>
      <c r="J150" s="580"/>
      <c r="K150" s="580"/>
      <c r="L150" s="580"/>
      <c r="M150" s="580"/>
      <c r="N150" s="580"/>
      <c r="O150" s="580"/>
      <c r="P150" s="580"/>
      <c r="Q150" s="456"/>
      <c r="R150" s="457"/>
      <c r="S150" s="457"/>
      <c r="T150" s="457"/>
      <c r="U150" s="457"/>
      <c r="V150" s="458"/>
      <c r="W150" s="456"/>
      <c r="X150" s="457"/>
      <c r="Y150" s="457"/>
      <c r="Z150" s="458"/>
    </row>
    <row r="151" spans="2:26" ht="12" customHeight="1" x14ac:dyDescent="0.25">
      <c r="B151" s="596"/>
      <c r="C151" s="596"/>
      <c r="D151" s="596"/>
      <c r="E151" s="596"/>
      <c r="F151" s="596"/>
      <c r="G151" s="541"/>
      <c r="H151" s="533"/>
      <c r="I151" s="534"/>
      <c r="J151" s="534"/>
      <c r="K151" s="534"/>
      <c r="L151" s="534"/>
      <c r="M151" s="534"/>
      <c r="N151" s="534"/>
      <c r="O151" s="534"/>
      <c r="P151" s="535"/>
      <c r="Q151" s="456"/>
      <c r="R151" s="457"/>
      <c r="S151" s="457"/>
      <c r="T151" s="457"/>
      <c r="U151" s="457"/>
      <c r="V151" s="458"/>
      <c r="W151" s="456"/>
      <c r="X151" s="457"/>
      <c r="Y151" s="457"/>
      <c r="Z151" s="458"/>
    </row>
    <row r="152" spans="2:26" x14ac:dyDescent="0.25">
      <c r="B152" s="541" t="s">
        <v>232</v>
      </c>
      <c r="C152" s="542"/>
      <c r="D152" s="542"/>
      <c r="E152" s="542"/>
      <c r="F152" s="542"/>
      <c r="G152" s="543"/>
      <c r="H152" s="166" t="s">
        <v>126</v>
      </c>
      <c r="I152" s="166"/>
      <c r="J152" s="166"/>
      <c r="K152" s="166"/>
      <c r="L152" s="166"/>
      <c r="M152" s="166"/>
      <c r="N152" s="166"/>
      <c r="O152" s="166"/>
      <c r="P152" s="167"/>
      <c r="Q152" s="456">
        <v>42917</v>
      </c>
      <c r="R152" s="457"/>
      <c r="S152" s="457"/>
      <c r="T152" s="457"/>
      <c r="U152" s="457"/>
      <c r="V152" s="458"/>
      <c r="W152" s="456">
        <v>43008</v>
      </c>
      <c r="X152" s="457"/>
      <c r="Y152" s="457"/>
      <c r="Z152" s="458"/>
    </row>
    <row r="153" spans="2:26" x14ac:dyDescent="0.25">
      <c r="B153" s="163"/>
      <c r="C153" s="162"/>
      <c r="D153" s="162"/>
      <c r="E153" s="162"/>
      <c r="F153" s="162"/>
      <c r="G153" s="164"/>
      <c r="H153" s="166" t="s">
        <v>127</v>
      </c>
      <c r="I153" s="166"/>
      <c r="J153" s="166"/>
      <c r="K153" s="166"/>
      <c r="L153" s="166"/>
      <c r="M153" s="166"/>
      <c r="N153" s="166"/>
      <c r="O153" s="166"/>
      <c r="P153" s="167"/>
      <c r="Q153" s="456">
        <v>42917</v>
      </c>
      <c r="R153" s="457"/>
      <c r="S153" s="457"/>
      <c r="T153" s="457"/>
      <c r="U153" s="457"/>
      <c r="V153" s="458"/>
      <c r="W153" s="456">
        <v>43008</v>
      </c>
      <c r="X153" s="457"/>
      <c r="Y153" s="457"/>
      <c r="Z153" s="458"/>
    </row>
    <row r="154" spans="2:26" ht="31.5" customHeight="1" x14ac:dyDescent="0.25">
      <c r="B154" s="163"/>
      <c r="C154" s="162"/>
      <c r="D154" s="162"/>
      <c r="E154" s="162"/>
      <c r="F154" s="162"/>
      <c r="G154" s="164"/>
      <c r="H154" s="544" t="s">
        <v>128</v>
      </c>
      <c r="I154" s="545"/>
      <c r="J154" s="545"/>
      <c r="K154" s="545"/>
      <c r="L154" s="545"/>
      <c r="M154" s="545"/>
      <c r="N154" s="545"/>
      <c r="O154" s="545"/>
      <c r="P154" s="546"/>
      <c r="Q154" s="456">
        <v>42917</v>
      </c>
      <c r="R154" s="457"/>
      <c r="S154" s="457"/>
      <c r="T154" s="457"/>
      <c r="U154" s="457"/>
      <c r="V154" s="458"/>
      <c r="W154" s="456">
        <v>43008</v>
      </c>
      <c r="X154" s="457"/>
      <c r="Y154" s="457"/>
      <c r="Z154" s="458"/>
    </row>
    <row r="155" spans="2:26" ht="33.75" customHeight="1" x14ac:dyDescent="0.25">
      <c r="B155" s="163"/>
      <c r="C155" s="162"/>
      <c r="D155" s="162"/>
      <c r="E155" s="162"/>
      <c r="F155" s="162"/>
      <c r="G155" s="164"/>
      <c r="H155" s="544" t="s">
        <v>129</v>
      </c>
      <c r="I155" s="545"/>
      <c r="J155" s="545"/>
      <c r="K155" s="545"/>
      <c r="L155" s="545"/>
      <c r="M155" s="545"/>
      <c r="N155" s="545"/>
      <c r="O155" s="545"/>
      <c r="P155" s="546"/>
      <c r="Q155" s="456">
        <v>42917</v>
      </c>
      <c r="R155" s="457"/>
      <c r="S155" s="457"/>
      <c r="T155" s="457"/>
      <c r="U155" s="457"/>
      <c r="V155" s="458"/>
      <c r="W155" s="456">
        <v>43008</v>
      </c>
      <c r="X155" s="457"/>
      <c r="Y155" s="457"/>
      <c r="Z155" s="458"/>
    </row>
    <row r="156" spans="2:26" ht="33.75" customHeight="1" x14ac:dyDescent="0.25">
      <c r="B156" s="163"/>
      <c r="C156" s="162"/>
      <c r="D156" s="162"/>
      <c r="E156" s="162"/>
      <c r="F156" s="162"/>
      <c r="G156" s="164"/>
      <c r="H156" s="544" t="s">
        <v>130</v>
      </c>
      <c r="I156" s="545"/>
      <c r="J156" s="545"/>
      <c r="K156" s="545"/>
      <c r="L156" s="545"/>
      <c r="M156" s="545"/>
      <c r="N156" s="545"/>
      <c r="O156" s="545"/>
      <c r="P156" s="546"/>
      <c r="Q156" s="456">
        <v>42917</v>
      </c>
      <c r="R156" s="457"/>
      <c r="S156" s="457"/>
      <c r="T156" s="457"/>
      <c r="U156" s="457"/>
      <c r="V156" s="458"/>
      <c r="W156" s="456">
        <v>43008</v>
      </c>
      <c r="X156" s="457"/>
      <c r="Y156" s="457"/>
      <c r="Z156" s="458"/>
    </row>
    <row r="157" spans="2:26" ht="24" customHeight="1" x14ac:dyDescent="0.25">
      <c r="B157" s="163"/>
      <c r="C157" s="162"/>
      <c r="D157" s="162"/>
      <c r="E157" s="162"/>
      <c r="F157" s="162"/>
      <c r="G157" s="164"/>
      <c r="H157" s="175" t="s">
        <v>131</v>
      </c>
      <c r="I157" s="209"/>
      <c r="J157" s="209"/>
      <c r="K157" s="209"/>
      <c r="L157" s="209"/>
      <c r="M157" s="209"/>
      <c r="N157" s="209"/>
      <c r="O157" s="209"/>
      <c r="P157" s="210"/>
      <c r="Q157" s="456">
        <v>42917</v>
      </c>
      <c r="R157" s="457"/>
      <c r="S157" s="457"/>
      <c r="T157" s="457"/>
      <c r="U157" s="457"/>
      <c r="V157" s="458"/>
      <c r="W157" s="456">
        <v>43008</v>
      </c>
      <c r="X157" s="457"/>
      <c r="Y157" s="457"/>
      <c r="Z157" s="458"/>
    </row>
    <row r="158" spans="2:26" x14ac:dyDescent="0.25">
      <c r="B158" s="152"/>
      <c r="C158" s="153"/>
      <c r="D158" s="153"/>
      <c r="E158" s="153"/>
      <c r="F158" s="153"/>
      <c r="G158" s="154"/>
      <c r="H158" s="166"/>
      <c r="I158" s="166"/>
      <c r="J158" s="166"/>
      <c r="K158" s="166"/>
      <c r="L158" s="166"/>
      <c r="M158" s="166"/>
      <c r="N158" s="166"/>
      <c r="O158" s="166"/>
      <c r="P158" s="167"/>
      <c r="Q158" s="456"/>
      <c r="R158" s="457"/>
      <c r="S158" s="457"/>
      <c r="T158" s="457"/>
      <c r="U158" s="457"/>
      <c r="V158" s="458"/>
      <c r="W158" s="456"/>
      <c r="X158" s="457"/>
      <c r="Y158" s="457"/>
      <c r="Z158" s="458"/>
    </row>
    <row r="159" spans="2:26" x14ac:dyDescent="0.25">
      <c r="B159" s="541" t="s">
        <v>267</v>
      </c>
      <c r="C159" s="542"/>
      <c r="D159" s="542"/>
      <c r="E159" s="542"/>
      <c r="F159" s="542"/>
      <c r="G159" s="543"/>
      <c r="H159" s="584" t="s">
        <v>271</v>
      </c>
      <c r="I159" s="584"/>
      <c r="J159" s="584"/>
      <c r="K159" s="584"/>
      <c r="L159" s="584"/>
      <c r="M159" s="584"/>
      <c r="N159" s="584"/>
      <c r="O159" s="584"/>
      <c r="P159" s="584"/>
      <c r="Q159" s="456">
        <v>42917</v>
      </c>
      <c r="R159" s="457"/>
      <c r="S159" s="457"/>
      <c r="T159" s="457"/>
      <c r="U159" s="457"/>
      <c r="V159" s="458"/>
      <c r="W159" s="456">
        <v>43008</v>
      </c>
      <c r="X159" s="457"/>
      <c r="Y159" s="457"/>
      <c r="Z159" s="458"/>
    </row>
    <row r="160" spans="2:26" x14ac:dyDescent="0.25">
      <c r="B160" s="589"/>
      <c r="C160" s="590"/>
      <c r="D160" s="590"/>
      <c r="E160" s="590"/>
      <c r="F160" s="590"/>
      <c r="G160" s="591"/>
      <c r="H160" s="581" t="s">
        <v>268</v>
      </c>
      <c r="I160" s="582"/>
      <c r="J160" s="582"/>
      <c r="K160" s="582"/>
      <c r="L160" s="582"/>
      <c r="M160" s="582"/>
      <c r="N160" s="582"/>
      <c r="O160" s="582"/>
      <c r="P160" s="583"/>
      <c r="Q160" s="456">
        <v>42917</v>
      </c>
      <c r="R160" s="457"/>
      <c r="S160" s="457"/>
      <c r="T160" s="457"/>
      <c r="U160" s="457"/>
      <c r="V160" s="458"/>
      <c r="W160" s="456">
        <v>43008</v>
      </c>
      <c r="X160" s="457"/>
      <c r="Y160" s="457"/>
      <c r="Z160" s="458"/>
    </row>
    <row r="161" spans="2:26" x14ac:dyDescent="0.25">
      <c r="B161" s="589"/>
      <c r="C161" s="590"/>
      <c r="D161" s="590"/>
      <c r="E161" s="590"/>
      <c r="F161" s="590"/>
      <c r="G161" s="591"/>
      <c r="H161" s="174" t="s">
        <v>272</v>
      </c>
      <c r="I161" s="175"/>
      <c r="J161" s="175"/>
      <c r="K161" s="175"/>
      <c r="L161" s="175"/>
      <c r="M161" s="175"/>
      <c r="N161" s="175"/>
      <c r="O161" s="175"/>
      <c r="P161" s="175"/>
      <c r="Q161" s="456">
        <v>42917</v>
      </c>
      <c r="R161" s="457"/>
      <c r="S161" s="457"/>
      <c r="T161" s="457"/>
      <c r="U161" s="457"/>
      <c r="V161" s="458"/>
      <c r="W161" s="456">
        <v>43008</v>
      </c>
      <c r="X161" s="457"/>
      <c r="Y161" s="457"/>
      <c r="Z161" s="458"/>
    </row>
    <row r="162" spans="2:26" x14ac:dyDescent="0.25">
      <c r="B162" s="589"/>
      <c r="C162" s="590"/>
      <c r="D162" s="590"/>
      <c r="E162" s="590"/>
      <c r="F162" s="590"/>
      <c r="G162" s="591"/>
      <c r="H162" s="588" t="s">
        <v>269</v>
      </c>
      <c r="I162" s="588"/>
      <c r="J162" s="588"/>
      <c r="K162" s="588"/>
      <c r="L162" s="588"/>
      <c r="M162" s="588"/>
      <c r="N162" s="588"/>
      <c r="O162" s="588"/>
      <c r="P162" s="588"/>
      <c r="Q162" s="456">
        <v>42917</v>
      </c>
      <c r="R162" s="457"/>
      <c r="S162" s="457"/>
      <c r="T162" s="457"/>
      <c r="U162" s="457"/>
      <c r="V162" s="458"/>
      <c r="W162" s="456">
        <v>43008</v>
      </c>
      <c r="X162" s="457"/>
      <c r="Y162" s="457"/>
      <c r="Z162" s="458"/>
    </row>
    <row r="163" spans="2:26" x14ac:dyDescent="0.25">
      <c r="B163" s="589"/>
      <c r="C163" s="590"/>
      <c r="D163" s="590"/>
      <c r="E163" s="590"/>
      <c r="F163" s="590"/>
      <c r="G163" s="591"/>
      <c r="H163" s="455" t="s">
        <v>270</v>
      </c>
      <c r="I163" s="455"/>
      <c r="J163" s="455"/>
      <c r="K163" s="455"/>
      <c r="L163" s="455"/>
      <c r="M163" s="455"/>
      <c r="N163" s="455"/>
      <c r="O163" s="455"/>
      <c r="P163" s="455"/>
      <c r="Q163" s="456">
        <v>42917</v>
      </c>
      <c r="R163" s="457"/>
      <c r="S163" s="457"/>
      <c r="T163" s="457"/>
      <c r="U163" s="457"/>
      <c r="V163" s="458"/>
      <c r="W163" s="456">
        <v>43008</v>
      </c>
      <c r="X163" s="457"/>
      <c r="Y163" s="457"/>
      <c r="Z163" s="458"/>
    </row>
    <row r="164" spans="2:26" x14ac:dyDescent="0.25">
      <c r="B164" s="589"/>
      <c r="C164" s="590"/>
      <c r="D164" s="590"/>
      <c r="E164" s="590"/>
      <c r="F164" s="590"/>
      <c r="G164" s="591"/>
      <c r="H164" s="175"/>
      <c r="I164" s="175"/>
      <c r="J164" s="175"/>
      <c r="K164" s="175"/>
      <c r="L164" s="175"/>
      <c r="M164" s="175"/>
      <c r="N164" s="175"/>
      <c r="O164" s="175"/>
      <c r="P164" s="176"/>
      <c r="Q164" s="456"/>
      <c r="R164" s="457"/>
      <c r="S164" s="457"/>
      <c r="T164" s="457"/>
      <c r="U164" s="457"/>
      <c r="V164" s="458"/>
      <c r="W164" s="177"/>
      <c r="X164" s="178"/>
      <c r="Y164" s="178"/>
      <c r="Z164" s="179"/>
    </row>
    <row r="165" spans="2:26" ht="27.75" customHeight="1" x14ac:dyDescent="0.25">
      <c r="B165" s="592"/>
      <c r="C165" s="593"/>
      <c r="D165" s="593"/>
      <c r="E165" s="593"/>
      <c r="F165" s="593"/>
      <c r="G165" s="594"/>
      <c r="H165" s="165"/>
      <c r="I165" s="166"/>
      <c r="J165" s="166"/>
      <c r="K165" s="166"/>
      <c r="L165" s="166"/>
      <c r="M165" s="166"/>
      <c r="N165" s="166"/>
      <c r="O165" s="166"/>
      <c r="P165" s="167"/>
      <c r="Q165" s="456"/>
      <c r="R165" s="457"/>
      <c r="S165" s="457"/>
      <c r="T165" s="457"/>
      <c r="U165" s="457"/>
      <c r="V165" s="458"/>
      <c r="W165" s="456"/>
      <c r="X165" s="457"/>
      <c r="Y165" s="457"/>
      <c r="Z165" s="458"/>
    </row>
    <row r="166" spans="2:26" x14ac:dyDescent="0.25">
      <c r="B166" s="26"/>
      <c r="C166" s="27"/>
      <c r="D166" s="27"/>
      <c r="E166" s="27"/>
      <c r="F166" s="27"/>
      <c r="G166" s="28"/>
      <c r="H166" s="29"/>
      <c r="I166" s="494" t="s">
        <v>102</v>
      </c>
      <c r="J166" s="495"/>
      <c r="K166" s="495"/>
      <c r="L166" s="495"/>
      <c r="M166" s="495"/>
      <c r="N166" s="495"/>
      <c r="O166" s="495"/>
      <c r="P166" s="496"/>
      <c r="Q166" s="497"/>
      <c r="R166" s="498"/>
      <c r="S166" s="498"/>
      <c r="T166" s="498"/>
      <c r="U166" s="498"/>
      <c r="V166" s="499"/>
      <c r="W166" s="497"/>
      <c r="X166" s="498"/>
      <c r="Y166" s="498"/>
      <c r="Z166" s="499"/>
    </row>
    <row r="167" spans="2:26" x14ac:dyDescent="0.25">
      <c r="B167" s="471"/>
      <c r="C167" s="472"/>
      <c r="D167" s="472"/>
      <c r="E167" s="472"/>
      <c r="F167" s="472"/>
      <c r="G167" s="472"/>
      <c r="H167" s="472"/>
      <c r="I167" s="472"/>
      <c r="J167" s="472"/>
      <c r="K167" s="472"/>
      <c r="L167" s="472"/>
      <c r="M167" s="472"/>
      <c r="N167" s="472"/>
      <c r="O167" s="472"/>
      <c r="P167" s="472"/>
      <c r="Q167" s="472"/>
      <c r="R167" s="472"/>
      <c r="S167" s="472"/>
      <c r="T167" s="472"/>
      <c r="U167" s="472"/>
      <c r="V167" s="472"/>
      <c r="W167" s="472"/>
      <c r="X167" s="472"/>
      <c r="Y167" s="472"/>
      <c r="Z167" s="473"/>
    </row>
    <row r="168" spans="2:26" x14ac:dyDescent="0.25">
      <c r="B168" s="474" t="s">
        <v>38</v>
      </c>
      <c r="C168" s="474"/>
      <c r="D168" s="474"/>
      <c r="E168" s="474"/>
      <c r="F168" s="474"/>
      <c r="G168" s="474"/>
      <c r="H168" s="30" t="s">
        <v>39</v>
      </c>
      <c r="I168" s="474" t="s">
        <v>40</v>
      </c>
      <c r="J168" s="474"/>
      <c r="K168" s="474"/>
      <c r="L168" s="474"/>
      <c r="M168" s="474"/>
      <c r="N168" s="474"/>
      <c r="O168" s="474"/>
      <c r="P168" s="474"/>
      <c r="Q168" s="475" t="s">
        <v>39</v>
      </c>
      <c r="R168" s="476"/>
      <c r="S168" s="465"/>
      <c r="T168" s="465"/>
      <c r="U168" s="465"/>
      <c r="V168" s="465"/>
      <c r="W168" s="465"/>
      <c r="X168" s="465"/>
      <c r="Y168" s="465"/>
      <c r="Z168" s="466"/>
    </row>
    <row r="169" spans="2:26" x14ac:dyDescent="0.25">
      <c r="B169" s="459" t="s">
        <v>135</v>
      </c>
      <c r="C169" s="460"/>
      <c r="D169" s="460"/>
      <c r="E169" s="460"/>
      <c r="F169" s="461"/>
      <c r="G169" s="462"/>
      <c r="H169" s="31"/>
      <c r="I169" s="463" t="s">
        <v>264</v>
      </c>
      <c r="J169" s="461"/>
      <c r="K169" s="461"/>
      <c r="L169" s="461"/>
      <c r="M169" s="461"/>
      <c r="N169" s="461"/>
      <c r="O169" s="461"/>
      <c r="P169" s="462"/>
      <c r="Q169" s="464"/>
      <c r="R169" s="465"/>
      <c r="S169" s="465"/>
      <c r="T169" s="465"/>
      <c r="U169" s="465"/>
      <c r="V169" s="465"/>
      <c r="W169" s="465"/>
      <c r="X169" s="465"/>
      <c r="Y169" s="465"/>
      <c r="Z169" s="466"/>
    </row>
    <row r="170" spans="2:26" x14ac:dyDescent="0.25">
      <c r="B170" s="459" t="s">
        <v>138</v>
      </c>
      <c r="C170" s="460"/>
      <c r="D170" s="460"/>
      <c r="E170" s="460"/>
      <c r="F170" s="461"/>
      <c r="G170" s="462"/>
      <c r="H170" s="31"/>
      <c r="I170" s="463" t="s">
        <v>263</v>
      </c>
      <c r="J170" s="461"/>
      <c r="K170" s="461"/>
      <c r="L170" s="461"/>
      <c r="M170" s="461"/>
      <c r="N170" s="461"/>
      <c r="O170" s="461"/>
      <c r="P170" s="462"/>
      <c r="Q170" s="464"/>
      <c r="R170" s="465"/>
      <c r="S170" s="465"/>
      <c r="T170" s="465"/>
      <c r="U170" s="465"/>
      <c r="V170" s="465"/>
      <c r="W170" s="465"/>
      <c r="X170" s="465"/>
      <c r="Y170" s="465"/>
      <c r="Z170" s="466"/>
    </row>
    <row r="171" spans="2:26" x14ac:dyDescent="0.25">
      <c r="B171" s="463" t="s">
        <v>136</v>
      </c>
      <c r="C171" s="461"/>
      <c r="D171" s="461"/>
      <c r="E171" s="461"/>
      <c r="F171" s="461"/>
      <c r="G171" s="462"/>
      <c r="H171" s="31"/>
      <c r="I171" s="463"/>
      <c r="J171" s="461"/>
      <c r="K171" s="461"/>
      <c r="L171" s="461"/>
      <c r="M171" s="461"/>
      <c r="N171" s="461"/>
      <c r="O171" s="461"/>
      <c r="P171" s="462"/>
      <c r="Q171" s="464"/>
      <c r="R171" s="465"/>
      <c r="S171" s="465"/>
      <c r="T171" s="465"/>
      <c r="U171" s="465"/>
      <c r="V171" s="465"/>
      <c r="W171" s="465"/>
      <c r="X171" s="465"/>
      <c r="Y171" s="465"/>
      <c r="Z171" s="466"/>
    </row>
    <row r="172" spans="2:26" x14ac:dyDescent="0.25">
      <c r="B172" s="463" t="s">
        <v>137</v>
      </c>
      <c r="C172" s="461"/>
      <c r="D172" s="461"/>
      <c r="E172" s="461"/>
      <c r="F172" s="461"/>
      <c r="G172" s="462"/>
      <c r="H172" s="31"/>
      <c r="I172" s="463"/>
      <c r="J172" s="461"/>
      <c r="K172" s="461"/>
      <c r="L172" s="461"/>
      <c r="M172" s="461"/>
      <c r="N172" s="461"/>
      <c r="O172" s="461"/>
      <c r="P172" s="462"/>
      <c r="Q172" s="464"/>
      <c r="R172" s="465"/>
      <c r="S172" s="465"/>
      <c r="T172" s="465"/>
      <c r="U172" s="465"/>
      <c r="V172" s="465"/>
      <c r="W172" s="465"/>
      <c r="X172" s="465"/>
      <c r="Y172" s="465"/>
      <c r="Z172" s="466"/>
    </row>
    <row r="173" spans="2:26" x14ac:dyDescent="0.25">
      <c r="B173" s="463"/>
      <c r="C173" s="461"/>
      <c r="D173" s="461"/>
      <c r="E173" s="461"/>
      <c r="F173" s="461"/>
      <c r="G173" s="462"/>
      <c r="H173" s="31"/>
      <c r="I173" s="463"/>
      <c r="J173" s="461"/>
      <c r="K173" s="461"/>
      <c r="L173" s="461"/>
      <c r="M173" s="461"/>
      <c r="N173" s="461"/>
      <c r="O173" s="461"/>
      <c r="P173" s="462"/>
      <c r="Q173" s="464"/>
      <c r="R173" s="465"/>
      <c r="S173" s="465"/>
      <c r="T173" s="465"/>
      <c r="U173" s="465"/>
      <c r="V173" s="465"/>
      <c r="W173" s="465"/>
      <c r="X173" s="465"/>
      <c r="Y173" s="465"/>
      <c r="Z173" s="466"/>
    </row>
    <row r="174" spans="2:26" x14ac:dyDescent="0.25">
      <c r="B174" s="477"/>
      <c r="C174" s="478"/>
      <c r="D174" s="478"/>
      <c r="E174" s="478"/>
      <c r="F174" s="478"/>
      <c r="G174" s="478"/>
      <c r="H174" s="478"/>
      <c r="I174" s="478"/>
      <c r="J174" s="478"/>
      <c r="K174" s="478"/>
      <c r="L174" s="478"/>
      <c r="M174" s="478"/>
      <c r="N174" s="478"/>
      <c r="O174" s="478"/>
      <c r="P174" s="478"/>
      <c r="Q174" s="478"/>
      <c r="R174" s="478"/>
      <c r="S174" s="478"/>
      <c r="T174" s="478"/>
      <c r="U174" s="478"/>
      <c r="V174" s="478"/>
      <c r="W174" s="478"/>
      <c r="X174" s="478"/>
      <c r="Y174" s="478"/>
      <c r="Z174" s="479"/>
    </row>
    <row r="175" spans="2:26" x14ac:dyDescent="0.25">
      <c r="B175" s="480" t="s">
        <v>41</v>
      </c>
      <c r="C175" s="59"/>
      <c r="D175" s="59"/>
      <c r="E175" s="59"/>
      <c r="F175" s="32" t="s">
        <v>42</v>
      </c>
      <c r="G175" s="459" t="s">
        <v>142</v>
      </c>
      <c r="H175" s="461"/>
      <c r="I175" s="461"/>
      <c r="J175" s="461"/>
      <c r="K175" s="461"/>
      <c r="L175" s="461"/>
      <c r="M175" s="461"/>
      <c r="N175" s="461"/>
      <c r="O175" s="461"/>
      <c r="P175" s="461"/>
      <c r="Q175" s="461"/>
      <c r="R175" s="461"/>
      <c r="S175" s="461"/>
      <c r="T175" s="461"/>
      <c r="U175" s="461"/>
      <c r="V175" s="461"/>
      <c r="W175" s="461"/>
      <c r="X175" s="461"/>
      <c r="Y175" s="461"/>
      <c r="Z175" s="462"/>
    </row>
    <row r="176" spans="2:26" x14ac:dyDescent="0.25">
      <c r="B176" s="481"/>
      <c r="C176" s="60"/>
      <c r="D176" s="60"/>
      <c r="E176" s="60"/>
      <c r="F176" s="32" t="s">
        <v>43</v>
      </c>
      <c r="G176" s="483" t="s">
        <v>143</v>
      </c>
      <c r="H176" s="484"/>
      <c r="I176" s="484"/>
      <c r="J176" s="484"/>
      <c r="K176" s="484"/>
      <c r="L176" s="484"/>
      <c r="M176" s="484"/>
      <c r="N176" s="484"/>
      <c r="O176" s="484"/>
      <c r="P176" s="484"/>
      <c r="Q176" s="484"/>
      <c r="R176" s="484"/>
      <c r="S176" s="484"/>
      <c r="T176" s="484"/>
      <c r="U176" s="484"/>
      <c r="V176" s="484"/>
      <c r="W176" s="484"/>
      <c r="X176" s="484"/>
      <c r="Y176" s="484"/>
      <c r="Z176" s="485"/>
    </row>
    <row r="177" spans="2:27" x14ac:dyDescent="0.25">
      <c r="B177" s="481"/>
      <c r="C177" s="60"/>
      <c r="D177" s="60"/>
      <c r="E177" s="60"/>
      <c r="F177" s="486" t="s">
        <v>44</v>
      </c>
      <c r="G177" s="488" t="s">
        <v>53</v>
      </c>
      <c r="H177" s="489"/>
      <c r="I177" s="489"/>
      <c r="J177" s="489"/>
      <c r="K177" s="489"/>
      <c r="L177" s="489"/>
      <c r="M177" s="489"/>
      <c r="N177" s="489"/>
      <c r="O177" s="489"/>
      <c r="P177" s="489"/>
      <c r="Q177" s="489"/>
      <c r="R177" s="489"/>
      <c r="S177" s="489"/>
      <c r="T177" s="489"/>
      <c r="U177" s="489"/>
      <c r="V177" s="489"/>
      <c r="W177" s="489"/>
      <c r="X177" s="489"/>
      <c r="Y177" s="489"/>
      <c r="Z177" s="490"/>
    </row>
    <row r="178" spans="2:27" x14ac:dyDescent="0.25">
      <c r="B178" s="482"/>
      <c r="C178" s="61"/>
      <c r="D178" s="61"/>
      <c r="E178" s="61"/>
      <c r="F178" s="487"/>
      <c r="G178" s="491"/>
      <c r="H178" s="492"/>
      <c r="I178" s="492"/>
      <c r="J178" s="492"/>
      <c r="K178" s="492"/>
      <c r="L178" s="492"/>
      <c r="M178" s="492"/>
      <c r="N178" s="492"/>
      <c r="O178" s="492"/>
      <c r="P178" s="492"/>
      <c r="Q178" s="492"/>
      <c r="R178" s="492"/>
      <c r="S178" s="492"/>
      <c r="T178" s="492"/>
      <c r="U178" s="492"/>
      <c r="V178" s="492"/>
      <c r="W178" s="492"/>
      <c r="X178" s="492"/>
      <c r="Y178" s="492"/>
      <c r="Z178" s="493"/>
    </row>
    <row r="179" spans="2:27" x14ac:dyDescent="0.25">
      <c r="B179" s="477"/>
      <c r="C179" s="478"/>
      <c r="D179" s="478"/>
      <c r="E179" s="478"/>
      <c r="F179" s="478"/>
      <c r="G179" s="478"/>
      <c r="H179" s="478"/>
      <c r="I179" s="478"/>
      <c r="J179" s="478"/>
      <c r="K179" s="478"/>
      <c r="L179" s="478"/>
      <c r="M179" s="478"/>
      <c r="N179" s="478"/>
      <c r="O179" s="478"/>
      <c r="P179" s="478"/>
      <c r="Q179" s="478"/>
      <c r="R179" s="478"/>
      <c r="S179" s="478"/>
      <c r="T179" s="478"/>
      <c r="U179" s="478"/>
      <c r="V179" s="478"/>
      <c r="W179" s="478"/>
      <c r="X179" s="478"/>
      <c r="Y179" s="478"/>
      <c r="Z179" s="479"/>
    </row>
    <row r="180" spans="2:27" ht="12" customHeight="1" x14ac:dyDescent="0.25"/>
    <row r="181" spans="2:27" ht="12" customHeight="1" x14ac:dyDescent="0.25">
      <c r="B181" s="33" t="s">
        <v>45</v>
      </c>
      <c r="C181" s="33"/>
      <c r="D181" s="33"/>
      <c r="E181" s="33"/>
    </row>
    <row r="182" spans="2:27" ht="12" customHeight="1" x14ac:dyDescent="0.25"/>
    <row r="183" spans="2:27" s="36" customFormat="1" ht="13.5" customHeight="1" x14ac:dyDescent="0.2">
      <c r="B183" s="35" t="s">
        <v>46</v>
      </c>
      <c r="C183" s="35"/>
      <c r="D183" s="35"/>
      <c r="E183" s="35"/>
      <c r="F183" s="35">
        <v>1000</v>
      </c>
      <c r="G183" s="35">
        <v>2000</v>
      </c>
      <c r="H183" s="35">
        <v>3000</v>
      </c>
      <c r="I183" s="35">
        <v>4000</v>
      </c>
      <c r="J183" s="511">
        <v>5000</v>
      </c>
      <c r="K183" s="511"/>
      <c r="L183" s="511"/>
      <c r="M183" s="511">
        <v>6000</v>
      </c>
      <c r="N183" s="511"/>
      <c r="O183" s="503"/>
      <c r="P183" s="503"/>
      <c r="Q183" s="503">
        <v>8000</v>
      </c>
      <c r="R183" s="504"/>
      <c r="S183" s="504"/>
      <c r="T183" s="505"/>
      <c r="U183" s="82"/>
      <c r="V183" s="512" t="s">
        <v>26</v>
      </c>
      <c r="W183" s="513"/>
      <c r="X183" s="513"/>
      <c r="Y183" s="513"/>
    </row>
    <row r="184" spans="2:27" s="36" customFormat="1" ht="13.5" customHeight="1" x14ac:dyDescent="0.2">
      <c r="B184" s="37">
        <v>1</v>
      </c>
      <c r="C184" s="37" t="s">
        <v>235</v>
      </c>
      <c r="D184" s="37"/>
      <c r="E184" s="37"/>
      <c r="F184" s="39">
        <f>844067+382772</f>
        <v>1226839</v>
      </c>
      <c r="G184" s="39">
        <f>277831.46+132706.24</f>
        <v>410537.7</v>
      </c>
      <c r="H184" s="39">
        <f>27548.13+51431.43</f>
        <v>78979.56</v>
      </c>
      <c r="I184" s="39">
        <v>0</v>
      </c>
      <c r="J184" s="520">
        <f>83013.59+31615.61</f>
        <v>114629.2</v>
      </c>
      <c r="K184" s="521"/>
      <c r="L184" s="522"/>
      <c r="M184" s="520">
        <v>0</v>
      </c>
      <c r="N184" s="521"/>
      <c r="O184" s="521"/>
      <c r="P184" s="521"/>
      <c r="Q184" s="520">
        <v>0</v>
      </c>
      <c r="R184" s="521"/>
      <c r="S184" s="521"/>
      <c r="T184" s="522"/>
      <c r="U184" s="83"/>
      <c r="V184" s="506">
        <f>+F184+G184+H184+I184+J184+M184+Q184</f>
        <v>1830985.46</v>
      </c>
      <c r="W184" s="507"/>
      <c r="X184" s="507"/>
      <c r="Y184" s="507"/>
      <c r="Z184" s="40"/>
      <c r="AA184" s="41"/>
    </row>
    <row r="185" spans="2:27" s="36" customFormat="1" ht="13.5" customHeight="1" x14ac:dyDescent="0.2">
      <c r="B185" s="42">
        <v>2</v>
      </c>
      <c r="C185" s="42" t="s">
        <v>53</v>
      </c>
      <c r="D185" s="42"/>
      <c r="E185" s="42"/>
      <c r="F185" s="39">
        <v>0</v>
      </c>
      <c r="G185" s="39">
        <f>1818841.87+311918.86+197107.2+885264.88+143102.84+229506</f>
        <v>3585741.65</v>
      </c>
      <c r="H185" s="39">
        <f>2248166.35+953520+1117417.34+12127.8</f>
        <v>4331231.49</v>
      </c>
      <c r="I185" s="39">
        <v>57611.09</v>
      </c>
      <c r="J185" s="520">
        <v>0</v>
      </c>
      <c r="K185" s="521"/>
      <c r="L185" s="522"/>
      <c r="M185" s="520">
        <f>1527593.01+6840167.66+502656.42+1493421.1+135738.78+1301750+8647275.15+1527594.87+606551.41+1970926.08+679418.96+4385477.16</f>
        <v>29618570.599999998</v>
      </c>
      <c r="N185" s="521"/>
      <c r="O185" s="521"/>
      <c r="P185" s="521"/>
      <c r="Q185" s="520">
        <v>0</v>
      </c>
      <c r="R185" s="521"/>
      <c r="S185" s="521"/>
      <c r="T185" s="522"/>
      <c r="U185" s="83"/>
      <c r="V185" s="506">
        <f>+F185+G185+H185+I185+J185+M185+Q185</f>
        <v>37593154.829999998</v>
      </c>
      <c r="W185" s="507"/>
      <c r="X185" s="507"/>
      <c r="Y185" s="507"/>
      <c r="Z185" s="41"/>
      <c r="AA185" s="41"/>
    </row>
    <row r="186" spans="2:27" s="36" customFormat="1" ht="13.5" customHeight="1" x14ac:dyDescent="0.2">
      <c r="B186" s="42">
        <v>6</v>
      </c>
      <c r="C186" s="42"/>
      <c r="D186" s="42"/>
      <c r="E186" s="42"/>
      <c r="F186" s="44"/>
      <c r="G186" s="44"/>
      <c r="H186" s="44"/>
      <c r="I186" s="44"/>
      <c r="J186" s="503"/>
      <c r="K186" s="504"/>
      <c r="L186" s="505"/>
      <c r="M186" s="503"/>
      <c r="N186" s="504"/>
      <c r="O186" s="504"/>
      <c r="P186" s="504"/>
      <c r="Q186" s="503"/>
      <c r="R186" s="504"/>
      <c r="S186" s="504"/>
      <c r="T186" s="505"/>
      <c r="U186" s="82"/>
      <c r="V186" s="511"/>
      <c r="W186" s="513"/>
      <c r="X186" s="513"/>
      <c r="Y186" s="513"/>
    </row>
    <row r="187" spans="2:27" s="36" customFormat="1" ht="13.5" customHeight="1" x14ac:dyDescent="0.2">
      <c r="B187" s="37" t="s">
        <v>26</v>
      </c>
      <c r="C187" s="37"/>
      <c r="D187" s="37"/>
      <c r="E187" s="37"/>
      <c r="F187" s="147">
        <f>+F184+F185</f>
        <v>1226839</v>
      </c>
      <c r="G187" s="208">
        <f t="shared" ref="G187:Q187" si="3">+G184+G185</f>
        <v>3996279.35</v>
      </c>
      <c r="H187" s="208">
        <f t="shared" si="3"/>
        <v>4410211.05</v>
      </c>
      <c r="I187" s="208">
        <f t="shared" si="3"/>
        <v>57611.09</v>
      </c>
      <c r="J187" s="585">
        <f t="shared" si="3"/>
        <v>114629.2</v>
      </c>
      <c r="K187" s="586"/>
      <c r="L187" s="587"/>
      <c r="M187" s="585">
        <f t="shared" si="3"/>
        <v>29618570.599999998</v>
      </c>
      <c r="N187" s="586"/>
      <c r="O187" s="586"/>
      <c r="P187" s="587"/>
      <c r="Q187" s="585">
        <f t="shared" si="3"/>
        <v>0</v>
      </c>
      <c r="R187" s="586"/>
      <c r="S187" s="586"/>
      <c r="T187" s="587"/>
      <c r="U187" s="208"/>
      <c r="V187" s="585">
        <f>+V184+V185</f>
        <v>39424140.289999999</v>
      </c>
      <c r="W187" s="586"/>
      <c r="X187" s="586"/>
      <c r="Y187" s="587"/>
    </row>
    <row r="188" spans="2:27" s="36" customFormat="1" ht="13.5" customHeight="1" x14ac:dyDescent="0.2"/>
    <row r="189" spans="2:27" s="36" customFormat="1" ht="13.5" customHeight="1" x14ac:dyDescent="0.2">
      <c r="B189" s="36" t="s">
        <v>47</v>
      </c>
    </row>
    <row r="190" spans="2:27" s="36" customFormat="1" ht="13.5" customHeight="1" x14ac:dyDescent="0.2">
      <c r="B190" s="36" t="s">
        <v>48</v>
      </c>
    </row>
    <row r="194" spans="2:21" x14ac:dyDescent="0.25">
      <c r="B194" s="514" t="s">
        <v>301</v>
      </c>
      <c r="C194" s="514"/>
      <c r="E194" s="514" t="s">
        <v>204</v>
      </c>
      <c r="F194" s="514"/>
      <c r="G194" s="514"/>
      <c r="I194" s="514" t="s">
        <v>256</v>
      </c>
      <c r="J194" s="514"/>
      <c r="K194" s="514"/>
      <c r="L194" s="514"/>
      <c r="M194" s="514"/>
      <c r="N194" s="514"/>
      <c r="Q194" s="516" t="s">
        <v>303</v>
      </c>
      <c r="R194" s="516"/>
      <c r="S194" s="516"/>
      <c r="T194" s="516"/>
      <c r="U194" s="516"/>
    </row>
    <row r="195" spans="2:21" x14ac:dyDescent="0.25">
      <c r="B195" s="515" t="s">
        <v>302</v>
      </c>
      <c r="C195" s="515"/>
      <c r="E195" s="515" t="s">
        <v>205</v>
      </c>
      <c r="F195" s="515"/>
      <c r="G195" s="515"/>
      <c r="I195" s="515" t="s">
        <v>257</v>
      </c>
      <c r="J195" s="515"/>
      <c r="K195" s="515"/>
      <c r="L195" s="515"/>
      <c r="M195" s="515"/>
      <c r="N195" s="515"/>
      <c r="Q195" s="515" t="s">
        <v>304</v>
      </c>
      <c r="R195" s="515"/>
      <c r="S195" s="515"/>
      <c r="T195" s="515"/>
      <c r="U195" s="515"/>
    </row>
    <row r="205" spans="2:21" x14ac:dyDescent="0.25">
      <c r="G205" s="99"/>
    </row>
  </sheetData>
  <mergeCells count="517">
    <mergeCell ref="B194:C194"/>
    <mergeCell ref="E194:G194"/>
    <mergeCell ref="I194:N194"/>
    <mergeCell ref="Q194:U194"/>
    <mergeCell ref="B195:C195"/>
    <mergeCell ref="E195:G195"/>
    <mergeCell ref="I195:N195"/>
    <mergeCell ref="Q195:U195"/>
    <mergeCell ref="Z118:Z119"/>
    <mergeCell ref="B159:G165"/>
    <mergeCell ref="Q157:V157"/>
    <mergeCell ref="W157:Z157"/>
    <mergeCell ref="H162:P162"/>
    <mergeCell ref="H163:P163"/>
    <mergeCell ref="Q161:V161"/>
    <mergeCell ref="Q162:V162"/>
    <mergeCell ref="Q163:V163"/>
    <mergeCell ref="Q164:V164"/>
    <mergeCell ref="W161:Z161"/>
    <mergeCell ref="W162:Z162"/>
    <mergeCell ref="W163:Z163"/>
    <mergeCell ref="B145:G151"/>
    <mergeCell ref="H145:P145"/>
    <mergeCell ref="Q145:V145"/>
    <mergeCell ref="W145:Z145"/>
    <mergeCell ref="H146:P146"/>
    <mergeCell ref="Q146:V146"/>
    <mergeCell ref="W146:Z146"/>
    <mergeCell ref="H148:P148"/>
    <mergeCell ref="Q148:V148"/>
    <mergeCell ref="W148:Z148"/>
    <mergeCell ref="B139:G144"/>
    <mergeCell ref="J186:L186"/>
    <mergeCell ref="M186:P186"/>
    <mergeCell ref="Q186:T186"/>
    <mergeCell ref="V186:Y186"/>
    <mergeCell ref="B174:Z174"/>
    <mergeCell ref="B175:B178"/>
    <mergeCell ref="G175:Z175"/>
    <mergeCell ref="G176:Z176"/>
    <mergeCell ref="F177:F178"/>
    <mergeCell ref="G177:Z178"/>
    <mergeCell ref="B172:G172"/>
    <mergeCell ref="I172:P172"/>
    <mergeCell ref="Q172:Z172"/>
    <mergeCell ref="B173:G173"/>
    <mergeCell ref="I173:P173"/>
    <mergeCell ref="Q173:Z173"/>
    <mergeCell ref="J187:L187"/>
    <mergeCell ref="M187:P187"/>
    <mergeCell ref="Q187:T187"/>
    <mergeCell ref="V187:Y187"/>
    <mergeCell ref="J185:L185"/>
    <mergeCell ref="M185:P185"/>
    <mergeCell ref="Q185:T185"/>
    <mergeCell ref="V185:Y185"/>
    <mergeCell ref="B179:Z179"/>
    <mergeCell ref="J183:L183"/>
    <mergeCell ref="M183:P183"/>
    <mergeCell ref="Q183:T183"/>
    <mergeCell ref="V183:Y183"/>
    <mergeCell ref="J184:L184"/>
    <mergeCell ref="M184:P184"/>
    <mergeCell ref="Q184:T184"/>
    <mergeCell ref="V184:Y184"/>
    <mergeCell ref="B170:G170"/>
    <mergeCell ref="I170:P170"/>
    <mergeCell ref="Q170:Z170"/>
    <mergeCell ref="B171:G171"/>
    <mergeCell ref="I171:P171"/>
    <mergeCell ref="Q171:Z171"/>
    <mergeCell ref="B167:Z167"/>
    <mergeCell ref="B168:G168"/>
    <mergeCell ref="I168:P168"/>
    <mergeCell ref="Q168:Z168"/>
    <mergeCell ref="B169:G169"/>
    <mergeCell ref="I169:P169"/>
    <mergeCell ref="Q169:Z169"/>
    <mergeCell ref="I166:P166"/>
    <mergeCell ref="Q166:V166"/>
    <mergeCell ref="W166:Z166"/>
    <mergeCell ref="H149:P149"/>
    <mergeCell ref="Q149:V149"/>
    <mergeCell ref="W149:Z149"/>
    <mergeCell ref="H150:P150"/>
    <mergeCell ref="Q150:V150"/>
    <mergeCell ref="W150:Z150"/>
    <mergeCell ref="H160:P160"/>
    <mergeCell ref="H159:P159"/>
    <mergeCell ref="W156:Z156"/>
    <mergeCell ref="Q159:V159"/>
    <mergeCell ref="W159:Z159"/>
    <mergeCell ref="Q160:V160"/>
    <mergeCell ref="W160:Z160"/>
    <mergeCell ref="W152:Z152"/>
    <mergeCell ref="W153:Z153"/>
    <mergeCell ref="W154:Z154"/>
    <mergeCell ref="W155:Z155"/>
    <mergeCell ref="W158:Z158"/>
    <mergeCell ref="H151:P151"/>
    <mergeCell ref="Q151:V151"/>
    <mergeCell ref="W151:Z151"/>
    <mergeCell ref="H139:P139"/>
    <mergeCell ref="Q139:V139"/>
    <mergeCell ref="W139:Z139"/>
    <mergeCell ref="H140:P140"/>
    <mergeCell ref="Q140:V140"/>
    <mergeCell ref="W140:Z140"/>
    <mergeCell ref="H143:P143"/>
    <mergeCell ref="Q143:V143"/>
    <mergeCell ref="W143:Z143"/>
    <mergeCell ref="H144:P144"/>
    <mergeCell ref="Q144:V144"/>
    <mergeCell ref="W144:Z144"/>
    <mergeCell ref="H141:P141"/>
    <mergeCell ref="Q141:V141"/>
    <mergeCell ref="W141:Z141"/>
    <mergeCell ref="H142:P142"/>
    <mergeCell ref="Q142:V142"/>
    <mergeCell ref="W142:Z142"/>
    <mergeCell ref="H137:P137"/>
    <mergeCell ref="Q137:V137"/>
    <mergeCell ref="W137:Z137"/>
    <mergeCell ref="B133:G138"/>
    <mergeCell ref="H133:P133"/>
    <mergeCell ref="Q133:V133"/>
    <mergeCell ref="W133:Z133"/>
    <mergeCell ref="H134:P134"/>
    <mergeCell ref="Q134:V134"/>
    <mergeCell ref="W134:Z134"/>
    <mergeCell ref="H135:P135"/>
    <mergeCell ref="Q135:V135"/>
    <mergeCell ref="W135:Z135"/>
    <mergeCell ref="H138:P138"/>
    <mergeCell ref="Q138:V138"/>
    <mergeCell ref="W138:Z138"/>
    <mergeCell ref="B130:Z130"/>
    <mergeCell ref="B131:Z131"/>
    <mergeCell ref="B132:G132"/>
    <mergeCell ref="H132:P132"/>
    <mergeCell ref="Q132:V132"/>
    <mergeCell ref="W132:Z132"/>
    <mergeCell ref="H136:P136"/>
    <mergeCell ref="Q136:V136"/>
    <mergeCell ref="W136:Z136"/>
    <mergeCell ref="Z120:Z121"/>
    <mergeCell ref="E121:E123"/>
    <mergeCell ref="H122:H123"/>
    <mergeCell ref="L122:M123"/>
    <mergeCell ref="N122:P123"/>
    <mergeCell ref="Q122:S123"/>
    <mergeCell ref="T122:V123"/>
    <mergeCell ref="W122:Y123"/>
    <mergeCell ref="Z122:Z123"/>
    <mergeCell ref="B120:C121"/>
    <mergeCell ref="F120:G123"/>
    <mergeCell ref="H120:H121"/>
    <mergeCell ref="I120:K121"/>
    <mergeCell ref="L120:M121"/>
    <mergeCell ref="N120:P121"/>
    <mergeCell ref="Q120:S121"/>
    <mergeCell ref="T120:V121"/>
    <mergeCell ref="W120:Y121"/>
    <mergeCell ref="H118:H119"/>
    <mergeCell ref="J118:K118"/>
    <mergeCell ref="L118:M119"/>
    <mergeCell ref="N118:N119"/>
    <mergeCell ref="Q118:Q119"/>
    <mergeCell ref="T118:T119"/>
    <mergeCell ref="W118:W119"/>
    <mergeCell ref="B119:C119"/>
    <mergeCell ref="J119:K119"/>
    <mergeCell ref="B116:C117"/>
    <mergeCell ref="F116:G119"/>
    <mergeCell ref="H116:H117"/>
    <mergeCell ref="J116:K116"/>
    <mergeCell ref="L116:M117"/>
    <mergeCell ref="N116:N117"/>
    <mergeCell ref="Z113:Z115"/>
    <mergeCell ref="B114:C115"/>
    <mergeCell ref="D114:E115"/>
    <mergeCell ref="F114:G115"/>
    <mergeCell ref="H114:H115"/>
    <mergeCell ref="I114:K115"/>
    <mergeCell ref="B113:K113"/>
    <mergeCell ref="L113:M115"/>
    <mergeCell ref="N113:P114"/>
    <mergeCell ref="Q113:S114"/>
    <mergeCell ref="T113:V114"/>
    <mergeCell ref="W113:Y114"/>
    <mergeCell ref="Q116:Q117"/>
    <mergeCell ref="T116:T117"/>
    <mergeCell ref="W116:W117"/>
    <mergeCell ref="Z116:Z117"/>
    <mergeCell ref="E117:E119"/>
    <mergeCell ref="J117:K117"/>
    <mergeCell ref="Q107:S108"/>
    <mergeCell ref="T107:V108"/>
    <mergeCell ref="W107:Y108"/>
    <mergeCell ref="Z107:Z108"/>
    <mergeCell ref="L105:M106"/>
    <mergeCell ref="N105:P106"/>
    <mergeCell ref="Q105:S106"/>
    <mergeCell ref="T105:V106"/>
    <mergeCell ref="W105:Y106"/>
    <mergeCell ref="Z105:Z106"/>
    <mergeCell ref="B105:C106"/>
    <mergeCell ref="F105:G108"/>
    <mergeCell ref="H105:H106"/>
    <mergeCell ref="I105:K106"/>
    <mergeCell ref="E106:E108"/>
    <mergeCell ref="H107:H108"/>
    <mergeCell ref="J103:K103"/>
    <mergeCell ref="L107:M108"/>
    <mergeCell ref="N107:P108"/>
    <mergeCell ref="Z101:Z102"/>
    <mergeCell ref="F99:G100"/>
    <mergeCell ref="H99:H100"/>
    <mergeCell ref="I99:K100"/>
    <mergeCell ref="B101:C102"/>
    <mergeCell ref="F101:G104"/>
    <mergeCell ref="H101:H102"/>
    <mergeCell ref="J101:K101"/>
    <mergeCell ref="E102:E104"/>
    <mergeCell ref="J102:K102"/>
    <mergeCell ref="H103:H104"/>
    <mergeCell ref="L103:M104"/>
    <mergeCell ref="N103:N104"/>
    <mergeCell ref="Q103:Q104"/>
    <mergeCell ref="T103:T104"/>
    <mergeCell ref="W103:W104"/>
    <mergeCell ref="L101:M102"/>
    <mergeCell ref="N101:N102"/>
    <mergeCell ref="Q101:Q102"/>
    <mergeCell ref="T101:T102"/>
    <mergeCell ref="W101:W102"/>
    <mergeCell ref="B104:C104"/>
    <mergeCell ref="J104:K104"/>
    <mergeCell ref="B98:K98"/>
    <mergeCell ref="L98:M100"/>
    <mergeCell ref="N98:P99"/>
    <mergeCell ref="Q98:S99"/>
    <mergeCell ref="T98:V99"/>
    <mergeCell ref="W98:Y99"/>
    <mergeCell ref="Z98:Z100"/>
    <mergeCell ref="B99:C100"/>
    <mergeCell ref="D99:E100"/>
    <mergeCell ref="Z90:Z91"/>
    <mergeCell ref="E91:E93"/>
    <mergeCell ref="H92:H93"/>
    <mergeCell ref="L92:M93"/>
    <mergeCell ref="N92:P93"/>
    <mergeCell ref="Q92:S93"/>
    <mergeCell ref="T92:V93"/>
    <mergeCell ref="W92:Y93"/>
    <mergeCell ref="Z92:Z93"/>
    <mergeCell ref="W88:W89"/>
    <mergeCell ref="B89:C89"/>
    <mergeCell ref="J89:K89"/>
    <mergeCell ref="B90:C91"/>
    <mergeCell ref="F90:G93"/>
    <mergeCell ref="H90:H91"/>
    <mergeCell ref="I90:K91"/>
    <mergeCell ref="L90:M91"/>
    <mergeCell ref="N90:P91"/>
    <mergeCell ref="Q90:S91"/>
    <mergeCell ref="H88:H89"/>
    <mergeCell ref="J88:K88"/>
    <mergeCell ref="L88:M89"/>
    <mergeCell ref="N88:N89"/>
    <mergeCell ref="Q88:Q89"/>
    <mergeCell ref="T88:T89"/>
    <mergeCell ref="T90:V91"/>
    <mergeCell ref="W90:Y91"/>
    <mergeCell ref="N86:N87"/>
    <mergeCell ref="Q86:Q87"/>
    <mergeCell ref="T86:T87"/>
    <mergeCell ref="W86:W87"/>
    <mergeCell ref="Z86:Z87"/>
    <mergeCell ref="D84:E85"/>
    <mergeCell ref="F84:G85"/>
    <mergeCell ref="H84:H85"/>
    <mergeCell ref="I84:K85"/>
    <mergeCell ref="Z77:Z78"/>
    <mergeCell ref="E78:E80"/>
    <mergeCell ref="H79:H80"/>
    <mergeCell ref="L79:M80"/>
    <mergeCell ref="N79:P80"/>
    <mergeCell ref="Q79:S80"/>
    <mergeCell ref="T79:V80"/>
    <mergeCell ref="B86:C87"/>
    <mergeCell ref="F86:G89"/>
    <mergeCell ref="H86:H87"/>
    <mergeCell ref="J86:K86"/>
    <mergeCell ref="E87:E89"/>
    <mergeCell ref="J87:K87"/>
    <mergeCell ref="W79:Y80"/>
    <mergeCell ref="Z79:Z80"/>
    <mergeCell ref="B83:K83"/>
    <mergeCell ref="L83:M85"/>
    <mergeCell ref="N83:P84"/>
    <mergeCell ref="Q83:S84"/>
    <mergeCell ref="T83:V84"/>
    <mergeCell ref="W83:Y84"/>
    <mergeCell ref="Z83:Z85"/>
    <mergeCell ref="B84:C85"/>
    <mergeCell ref="L86:M87"/>
    <mergeCell ref="B77:C78"/>
    <mergeCell ref="F77:G80"/>
    <mergeCell ref="H77:H78"/>
    <mergeCell ref="I77:K78"/>
    <mergeCell ref="L77:M78"/>
    <mergeCell ref="N77:P78"/>
    <mergeCell ref="Q77:S78"/>
    <mergeCell ref="T77:V78"/>
    <mergeCell ref="W77:Y78"/>
    <mergeCell ref="N75:N76"/>
    <mergeCell ref="Q75:Q76"/>
    <mergeCell ref="L73:M74"/>
    <mergeCell ref="N73:N74"/>
    <mergeCell ref="Q73:Q74"/>
    <mergeCell ref="T75:T76"/>
    <mergeCell ref="W75:W76"/>
    <mergeCell ref="B76:C76"/>
    <mergeCell ref="J76:K76"/>
    <mergeCell ref="B70:K70"/>
    <mergeCell ref="L70:M72"/>
    <mergeCell ref="N70:P71"/>
    <mergeCell ref="Q70:S71"/>
    <mergeCell ref="T70:V71"/>
    <mergeCell ref="W70:Y71"/>
    <mergeCell ref="Z70:Z72"/>
    <mergeCell ref="T73:T74"/>
    <mergeCell ref="W73:W74"/>
    <mergeCell ref="Z73:Z74"/>
    <mergeCell ref="B71:C72"/>
    <mergeCell ref="D71:E72"/>
    <mergeCell ref="F71:G72"/>
    <mergeCell ref="H71:H72"/>
    <mergeCell ref="I71:K72"/>
    <mergeCell ref="B73:C74"/>
    <mergeCell ref="F73:G76"/>
    <mergeCell ref="H73:H74"/>
    <mergeCell ref="J73:K73"/>
    <mergeCell ref="E74:E76"/>
    <mergeCell ref="J74:K74"/>
    <mergeCell ref="H75:H76"/>
    <mergeCell ref="J75:K75"/>
    <mergeCell ref="L75:M76"/>
    <mergeCell ref="T64:V65"/>
    <mergeCell ref="W64:Y65"/>
    <mergeCell ref="Z64:Z65"/>
    <mergeCell ref="E65:E67"/>
    <mergeCell ref="H66:H67"/>
    <mergeCell ref="L66:M67"/>
    <mergeCell ref="N66:P67"/>
    <mergeCell ref="Q66:S67"/>
    <mergeCell ref="T66:V67"/>
    <mergeCell ref="W66:Y67"/>
    <mergeCell ref="Z66:Z67"/>
    <mergeCell ref="B64:C65"/>
    <mergeCell ref="F64:G67"/>
    <mergeCell ref="H64:H65"/>
    <mergeCell ref="I64:K65"/>
    <mergeCell ref="L64:M65"/>
    <mergeCell ref="N64:P65"/>
    <mergeCell ref="Q64:S65"/>
    <mergeCell ref="E61:E63"/>
    <mergeCell ref="J61:K61"/>
    <mergeCell ref="H62:H63"/>
    <mergeCell ref="J62:K62"/>
    <mergeCell ref="L62:M63"/>
    <mergeCell ref="N62:N63"/>
    <mergeCell ref="Q62:Q63"/>
    <mergeCell ref="B58:C59"/>
    <mergeCell ref="D58:E59"/>
    <mergeCell ref="F58:G59"/>
    <mergeCell ref="H58:H59"/>
    <mergeCell ref="I58:K59"/>
    <mergeCell ref="Q60:Q61"/>
    <mergeCell ref="T60:T61"/>
    <mergeCell ref="L57:M59"/>
    <mergeCell ref="N57:P58"/>
    <mergeCell ref="Q57:S58"/>
    <mergeCell ref="T57:V58"/>
    <mergeCell ref="B60:C61"/>
    <mergeCell ref="F60:G63"/>
    <mergeCell ref="H60:H61"/>
    <mergeCell ref="J60:K60"/>
    <mergeCell ref="L60:M61"/>
    <mergeCell ref="N60:N61"/>
    <mergeCell ref="B63:C63"/>
    <mergeCell ref="J63:K63"/>
    <mergeCell ref="N51:P52"/>
    <mergeCell ref="Q51:S52"/>
    <mergeCell ref="E52:E54"/>
    <mergeCell ref="H53:H54"/>
    <mergeCell ref="L53:M54"/>
    <mergeCell ref="N53:P54"/>
    <mergeCell ref="Q53:S54"/>
    <mergeCell ref="W57:Y58"/>
    <mergeCell ref="Z57:Z59"/>
    <mergeCell ref="B47:C48"/>
    <mergeCell ref="F47:G50"/>
    <mergeCell ref="H47:H48"/>
    <mergeCell ref="J47:K47"/>
    <mergeCell ref="L47:M48"/>
    <mergeCell ref="N47:N48"/>
    <mergeCell ref="Z44:Z46"/>
    <mergeCell ref="B45:C46"/>
    <mergeCell ref="D45:E46"/>
    <mergeCell ref="F45:G46"/>
    <mergeCell ref="H45:H46"/>
    <mergeCell ref="I45:K46"/>
    <mergeCell ref="Q47:Q48"/>
    <mergeCell ref="T47:T48"/>
    <mergeCell ref="W47:W48"/>
    <mergeCell ref="Z47:Z48"/>
    <mergeCell ref="E48:E50"/>
    <mergeCell ref="J48:K48"/>
    <mergeCell ref="H49:H50"/>
    <mergeCell ref="J49:K49"/>
    <mergeCell ref="L49:M50"/>
    <mergeCell ref="N49:N50"/>
    <mergeCell ref="Q49:Q50"/>
    <mergeCell ref="T49:T50"/>
    <mergeCell ref="B39:Z39"/>
    <mergeCell ref="B40:B42"/>
    <mergeCell ref="C40:Z42"/>
    <mergeCell ref="B43:Z43"/>
    <mergeCell ref="B44:K44"/>
    <mergeCell ref="L44:M46"/>
    <mergeCell ref="N44:P45"/>
    <mergeCell ref="Q44:S45"/>
    <mergeCell ref="T44:V45"/>
    <mergeCell ref="W44:Y45"/>
    <mergeCell ref="B1:Z1"/>
    <mergeCell ref="B2:Z2"/>
    <mergeCell ref="B3:Z3"/>
    <mergeCell ref="B22:Z22"/>
    <mergeCell ref="B23:F23"/>
    <mergeCell ref="G23:Z23"/>
    <mergeCell ref="B24:F24"/>
    <mergeCell ref="G24:Z24"/>
    <mergeCell ref="B28:F28"/>
    <mergeCell ref="G28:Z28"/>
    <mergeCell ref="B13:B16"/>
    <mergeCell ref="F13:Z16"/>
    <mergeCell ref="B17:B18"/>
    <mergeCell ref="F17:Z18"/>
    <mergeCell ref="F19:Z19"/>
    <mergeCell ref="B20:B21"/>
    <mergeCell ref="F20:I21"/>
    <mergeCell ref="J20:P21"/>
    <mergeCell ref="Q20:Z21"/>
    <mergeCell ref="B6:Z6"/>
    <mergeCell ref="B7:Z7"/>
    <mergeCell ref="B8:Z8"/>
    <mergeCell ref="B9:Z9"/>
    <mergeCell ref="B10:B12"/>
    <mergeCell ref="B36:B38"/>
    <mergeCell ref="C36:Z38"/>
    <mergeCell ref="B29:F29"/>
    <mergeCell ref="J29:K29"/>
    <mergeCell ref="L29:N29"/>
    <mergeCell ref="P29:S29"/>
    <mergeCell ref="B30:Z30"/>
    <mergeCell ref="B31:F31"/>
    <mergeCell ref="G31:Z31"/>
    <mergeCell ref="Q165:V165"/>
    <mergeCell ref="W165:Z165"/>
    <mergeCell ref="B4:Z4"/>
    <mergeCell ref="B5:Z5"/>
    <mergeCell ref="B152:G152"/>
    <mergeCell ref="H154:P154"/>
    <mergeCell ref="H155:P155"/>
    <mergeCell ref="H156:P156"/>
    <mergeCell ref="Q147:V147"/>
    <mergeCell ref="W147:Z147"/>
    <mergeCell ref="Q152:V152"/>
    <mergeCell ref="Q153:V153"/>
    <mergeCell ref="Q154:V154"/>
    <mergeCell ref="Q155:V155"/>
    <mergeCell ref="Q156:V156"/>
    <mergeCell ref="Q158:V158"/>
    <mergeCell ref="F10:Z12"/>
    <mergeCell ref="B33:F33"/>
    <mergeCell ref="I33:K33"/>
    <mergeCell ref="L33:Z33"/>
    <mergeCell ref="B34:Z34"/>
    <mergeCell ref="B35:Z35"/>
    <mergeCell ref="Z49:Z50"/>
    <mergeCell ref="Z62:Z63"/>
    <mergeCell ref="Z75:Z76"/>
    <mergeCell ref="Z88:Z89"/>
    <mergeCell ref="Z103:Z104"/>
    <mergeCell ref="W49:W50"/>
    <mergeCell ref="T51:V52"/>
    <mergeCell ref="W51:Y52"/>
    <mergeCell ref="W60:W61"/>
    <mergeCell ref="Z60:Z61"/>
    <mergeCell ref="Z51:Z52"/>
    <mergeCell ref="T53:V54"/>
    <mergeCell ref="W53:Y54"/>
    <mergeCell ref="Z53:Z54"/>
    <mergeCell ref="T62:T63"/>
    <mergeCell ref="W62:W63"/>
    <mergeCell ref="B55:Z55"/>
    <mergeCell ref="B56:Z56"/>
    <mergeCell ref="B57:K57"/>
    <mergeCell ref="B50:C50"/>
    <mergeCell ref="J50:K50"/>
    <mergeCell ref="B51:C52"/>
    <mergeCell ref="F51:G54"/>
    <mergeCell ref="H51:H52"/>
    <mergeCell ref="I51:K52"/>
    <mergeCell ref="L51:M52"/>
  </mergeCells>
  <pageMargins left="0.7" right="0.7" top="0.75" bottom="0.75" header="0.3" footer="0.3"/>
  <pageSetup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9"/>
  <sheetViews>
    <sheetView showGridLines="0" topLeftCell="A129" zoomScale="70" zoomScaleNormal="70" zoomScalePageLayoutView="70" workbookViewId="0">
      <selection activeCell="B199" sqref="B199:U200"/>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4.2851562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253"/>
      <c r="C1" s="254"/>
      <c r="D1" s="254"/>
      <c r="E1" s="254"/>
      <c r="F1" s="254"/>
      <c r="G1" s="254"/>
      <c r="H1" s="254"/>
      <c r="I1" s="254"/>
      <c r="J1" s="254"/>
      <c r="K1" s="254"/>
      <c r="L1" s="254"/>
      <c r="M1" s="254"/>
      <c r="N1" s="254"/>
      <c r="O1" s="254"/>
      <c r="P1" s="254"/>
      <c r="Q1" s="254"/>
      <c r="R1" s="254"/>
      <c r="S1" s="254"/>
      <c r="T1" s="254"/>
      <c r="U1" s="254"/>
      <c r="V1" s="254"/>
      <c r="W1" s="254"/>
      <c r="X1" s="254"/>
      <c r="Y1" s="254"/>
      <c r="Z1" s="255"/>
    </row>
    <row r="2" spans="2:40" ht="23.25" x14ac:dyDescent="0.35">
      <c r="B2" s="256" t="s">
        <v>49</v>
      </c>
      <c r="C2" s="257"/>
      <c r="D2" s="257"/>
      <c r="E2" s="257"/>
      <c r="F2" s="257"/>
      <c r="G2" s="257"/>
      <c r="H2" s="257"/>
      <c r="I2" s="257"/>
      <c r="J2" s="257"/>
      <c r="K2" s="257"/>
      <c r="L2" s="257"/>
      <c r="M2" s="257"/>
      <c r="N2" s="257"/>
      <c r="O2" s="257"/>
      <c r="P2" s="257"/>
      <c r="Q2" s="257"/>
      <c r="R2" s="257"/>
      <c r="S2" s="257"/>
      <c r="T2" s="257"/>
      <c r="U2" s="257"/>
      <c r="V2" s="257"/>
      <c r="W2" s="257"/>
      <c r="X2" s="257"/>
      <c r="Y2" s="257"/>
      <c r="Z2" s="258"/>
    </row>
    <row r="3" spans="2:40" ht="20.25" customHeight="1" x14ac:dyDescent="0.3">
      <c r="B3" s="259" t="s">
        <v>145</v>
      </c>
      <c r="C3" s="260"/>
      <c r="D3" s="260"/>
      <c r="E3" s="260"/>
      <c r="F3" s="260"/>
      <c r="G3" s="260"/>
      <c r="H3" s="260"/>
      <c r="I3" s="260"/>
      <c r="J3" s="260"/>
      <c r="K3" s="260"/>
      <c r="L3" s="260"/>
      <c r="M3" s="260"/>
      <c r="N3" s="260"/>
      <c r="O3" s="260"/>
      <c r="P3" s="260"/>
      <c r="Q3" s="260"/>
      <c r="R3" s="260"/>
      <c r="S3" s="260"/>
      <c r="T3" s="260"/>
      <c r="U3" s="260"/>
      <c r="V3" s="260"/>
      <c r="W3" s="260"/>
      <c r="X3" s="260"/>
      <c r="Y3" s="260"/>
      <c r="Z3" s="261"/>
      <c r="AB3" s="1"/>
    </row>
    <row r="4" spans="2:40" ht="20.25" customHeight="1" x14ac:dyDescent="0.25">
      <c r="B4" s="262" t="s">
        <v>146</v>
      </c>
      <c r="C4" s="263"/>
      <c r="D4" s="263"/>
      <c r="E4" s="263"/>
      <c r="F4" s="263"/>
      <c r="G4" s="263"/>
      <c r="H4" s="263"/>
      <c r="I4" s="263"/>
      <c r="J4" s="263"/>
      <c r="K4" s="263"/>
      <c r="L4" s="263"/>
      <c r="M4" s="263"/>
      <c r="N4" s="263"/>
      <c r="O4" s="263"/>
      <c r="P4" s="263"/>
      <c r="Q4" s="263"/>
      <c r="R4" s="263"/>
      <c r="S4" s="263"/>
      <c r="T4" s="263"/>
      <c r="U4" s="263"/>
      <c r="V4" s="263"/>
      <c r="W4" s="263"/>
      <c r="X4" s="263"/>
      <c r="Y4" s="263"/>
      <c r="Z4" s="264"/>
      <c r="AB4" s="1"/>
    </row>
    <row r="5" spans="2:40" ht="18" customHeight="1" x14ac:dyDescent="0.25">
      <c r="B5" s="262" t="s">
        <v>299</v>
      </c>
      <c r="C5" s="263"/>
      <c r="D5" s="263"/>
      <c r="E5" s="263"/>
      <c r="F5" s="263"/>
      <c r="G5" s="263"/>
      <c r="H5" s="263"/>
      <c r="I5" s="263"/>
      <c r="J5" s="263"/>
      <c r="K5" s="263"/>
      <c r="L5" s="263"/>
      <c r="M5" s="263"/>
      <c r="N5" s="263"/>
      <c r="O5" s="263"/>
      <c r="P5" s="263"/>
      <c r="Q5" s="263"/>
      <c r="R5" s="263"/>
      <c r="S5" s="263"/>
      <c r="T5" s="263"/>
      <c r="U5" s="263"/>
      <c r="V5" s="263"/>
      <c r="W5" s="263"/>
      <c r="X5" s="263"/>
      <c r="Y5" s="263"/>
      <c r="Z5" s="264"/>
      <c r="AB5" s="1"/>
    </row>
    <row r="6" spans="2:40" ht="15" customHeight="1" x14ac:dyDescent="0.25">
      <c r="B6" s="265"/>
      <c r="C6" s="266"/>
      <c r="D6" s="266"/>
      <c r="E6" s="266"/>
      <c r="F6" s="234"/>
      <c r="G6" s="234"/>
      <c r="H6" s="234"/>
      <c r="I6" s="234"/>
      <c r="J6" s="234"/>
      <c r="K6" s="234"/>
      <c r="L6" s="234"/>
      <c r="M6" s="234"/>
      <c r="N6" s="234"/>
      <c r="O6" s="234"/>
      <c r="P6" s="234"/>
      <c r="Q6" s="234"/>
      <c r="R6" s="234"/>
      <c r="S6" s="234"/>
      <c r="T6" s="234"/>
      <c r="U6" s="234"/>
      <c r="V6" s="234"/>
      <c r="W6" s="234"/>
      <c r="X6" s="234"/>
      <c r="Y6" s="234"/>
      <c r="Z6" s="235"/>
    </row>
    <row r="7" spans="2:40" ht="15" customHeight="1" x14ac:dyDescent="0.25">
      <c r="B7" s="233"/>
      <c r="C7" s="234"/>
      <c r="D7" s="234"/>
      <c r="E7" s="234"/>
      <c r="F7" s="234"/>
      <c r="G7" s="234"/>
      <c r="H7" s="234"/>
      <c r="I7" s="234"/>
      <c r="J7" s="234"/>
      <c r="K7" s="234"/>
      <c r="L7" s="234"/>
      <c r="M7" s="234"/>
      <c r="N7" s="234"/>
      <c r="O7" s="234"/>
      <c r="P7" s="234"/>
      <c r="Q7" s="234"/>
      <c r="R7" s="234"/>
      <c r="S7" s="234"/>
      <c r="T7" s="234"/>
      <c r="U7" s="234"/>
      <c r="V7" s="234"/>
      <c r="W7" s="234"/>
      <c r="X7" s="234"/>
      <c r="Y7" s="234"/>
      <c r="Z7" s="235"/>
    </row>
    <row r="8" spans="2:40" ht="6.75" customHeight="1" x14ac:dyDescent="0.25">
      <c r="B8" s="233"/>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2:40" x14ac:dyDescent="0.25">
      <c r="B9" s="236"/>
      <c r="C9" s="237"/>
      <c r="D9" s="237"/>
      <c r="E9" s="237"/>
      <c r="F9" s="237"/>
      <c r="G9" s="237"/>
      <c r="H9" s="237"/>
      <c r="I9" s="237"/>
      <c r="J9" s="237"/>
      <c r="K9" s="237"/>
      <c r="L9" s="237"/>
      <c r="M9" s="237"/>
      <c r="N9" s="237"/>
      <c r="O9" s="237"/>
      <c r="P9" s="237"/>
      <c r="Q9" s="237"/>
      <c r="R9" s="237"/>
      <c r="S9" s="237"/>
      <c r="T9" s="237"/>
      <c r="U9" s="237"/>
      <c r="V9" s="237"/>
      <c r="W9" s="237"/>
      <c r="X9" s="237"/>
      <c r="Y9" s="237"/>
      <c r="Z9" s="238"/>
    </row>
    <row r="10" spans="2:40" s="2" customFormat="1" ht="12" customHeight="1" x14ac:dyDescent="0.25">
      <c r="B10" s="239" t="s">
        <v>0</v>
      </c>
      <c r="C10" s="45"/>
      <c r="D10" s="45"/>
      <c r="E10" s="45"/>
      <c r="F10" s="241" t="s">
        <v>139</v>
      </c>
      <c r="G10" s="242"/>
      <c r="H10" s="242"/>
      <c r="I10" s="242"/>
      <c r="J10" s="242"/>
      <c r="K10" s="242"/>
      <c r="L10" s="242"/>
      <c r="M10" s="242"/>
      <c r="N10" s="242"/>
      <c r="O10" s="242"/>
      <c r="P10" s="242"/>
      <c r="Q10" s="242"/>
      <c r="R10" s="242"/>
      <c r="S10" s="242"/>
      <c r="T10" s="242"/>
      <c r="U10" s="242"/>
      <c r="V10" s="242"/>
      <c r="W10" s="242"/>
      <c r="X10" s="242"/>
      <c r="Y10" s="242"/>
      <c r="Z10" s="243"/>
    </row>
    <row r="11" spans="2:40" s="2" customFormat="1" ht="12" customHeight="1" x14ac:dyDescent="0.25">
      <c r="B11" s="240"/>
      <c r="C11" s="46"/>
      <c r="D11" s="46"/>
      <c r="E11" s="46"/>
      <c r="F11" s="244"/>
      <c r="G11" s="245"/>
      <c r="H11" s="245"/>
      <c r="I11" s="245"/>
      <c r="J11" s="245"/>
      <c r="K11" s="245"/>
      <c r="L11" s="245"/>
      <c r="M11" s="245"/>
      <c r="N11" s="245"/>
      <c r="O11" s="245"/>
      <c r="P11" s="245"/>
      <c r="Q11" s="245"/>
      <c r="R11" s="245"/>
      <c r="S11" s="245"/>
      <c r="T11" s="245"/>
      <c r="U11" s="245"/>
      <c r="V11" s="245"/>
      <c r="W11" s="245"/>
      <c r="X11" s="245"/>
      <c r="Y11" s="245"/>
      <c r="Z11" s="246"/>
      <c r="AA11" s="3"/>
      <c r="AB11" s="3"/>
      <c r="AC11" s="3"/>
      <c r="AD11" s="3"/>
      <c r="AE11" s="3"/>
      <c r="AF11" s="3"/>
      <c r="AG11" s="3"/>
      <c r="AH11" s="3"/>
      <c r="AI11" s="3"/>
      <c r="AJ11" s="3"/>
      <c r="AK11" s="3"/>
      <c r="AL11" s="3"/>
      <c r="AM11" s="3"/>
      <c r="AN11" s="3"/>
    </row>
    <row r="12" spans="2:40" s="2" customFormat="1" ht="12" customHeight="1" x14ac:dyDescent="0.25">
      <c r="B12" s="240"/>
      <c r="C12" s="47"/>
      <c r="D12" s="47"/>
      <c r="E12" s="47"/>
      <c r="F12" s="247"/>
      <c r="G12" s="248"/>
      <c r="H12" s="248"/>
      <c r="I12" s="248"/>
      <c r="J12" s="248"/>
      <c r="K12" s="248"/>
      <c r="L12" s="248"/>
      <c r="M12" s="248"/>
      <c r="N12" s="248"/>
      <c r="O12" s="248"/>
      <c r="P12" s="248"/>
      <c r="Q12" s="248"/>
      <c r="R12" s="248"/>
      <c r="S12" s="248"/>
      <c r="T12" s="248"/>
      <c r="U12" s="248"/>
      <c r="V12" s="248"/>
      <c r="W12" s="248"/>
      <c r="X12" s="248"/>
      <c r="Y12" s="248"/>
      <c r="Z12" s="249"/>
      <c r="AA12" s="3"/>
      <c r="AB12" s="3"/>
      <c r="AC12" s="3"/>
      <c r="AD12" s="3"/>
      <c r="AE12" s="3"/>
      <c r="AF12" s="3"/>
      <c r="AG12" s="3"/>
      <c r="AH12" s="3"/>
      <c r="AI12" s="3"/>
      <c r="AJ12" s="3"/>
      <c r="AK12" s="3"/>
      <c r="AL12" s="3"/>
      <c r="AM12" s="3"/>
      <c r="AN12" s="3"/>
    </row>
    <row r="13" spans="2:40" s="2" customFormat="1" ht="12" customHeight="1" x14ac:dyDescent="0.25">
      <c r="B13" s="250" t="s">
        <v>1</v>
      </c>
      <c r="C13" s="48"/>
      <c r="D13" s="48"/>
      <c r="E13" s="48"/>
      <c r="F13" s="547" t="s">
        <v>140</v>
      </c>
      <c r="G13" s="548"/>
      <c r="H13" s="548"/>
      <c r="I13" s="548"/>
      <c r="J13" s="548"/>
      <c r="K13" s="548"/>
      <c r="L13" s="548"/>
      <c r="M13" s="548"/>
      <c r="N13" s="548"/>
      <c r="O13" s="548"/>
      <c r="P13" s="548"/>
      <c r="Q13" s="548"/>
      <c r="R13" s="548"/>
      <c r="S13" s="548"/>
      <c r="T13" s="548"/>
      <c r="U13" s="548"/>
      <c r="V13" s="548"/>
      <c r="W13" s="548"/>
      <c r="X13" s="548"/>
      <c r="Y13" s="548"/>
      <c r="Z13" s="548"/>
      <c r="AA13" s="4"/>
      <c r="AB13" s="5"/>
      <c r="AC13" s="5"/>
      <c r="AD13" s="5"/>
      <c r="AE13" s="5"/>
      <c r="AF13" s="5"/>
      <c r="AG13" s="5"/>
      <c r="AH13" s="5"/>
      <c r="AI13" s="5"/>
      <c r="AJ13" s="5"/>
      <c r="AK13" s="5"/>
      <c r="AL13" s="5"/>
      <c r="AM13" s="5"/>
      <c r="AN13" s="3"/>
    </row>
    <row r="14" spans="2:40" s="2" customFormat="1" ht="12" customHeight="1" x14ac:dyDescent="0.25">
      <c r="B14" s="251"/>
      <c r="C14" s="49"/>
      <c r="D14" s="49"/>
      <c r="E14" s="49"/>
      <c r="F14" s="548"/>
      <c r="G14" s="548"/>
      <c r="H14" s="548"/>
      <c r="I14" s="548"/>
      <c r="J14" s="548"/>
      <c r="K14" s="548"/>
      <c r="L14" s="548"/>
      <c r="M14" s="548"/>
      <c r="N14" s="548"/>
      <c r="O14" s="548"/>
      <c r="P14" s="548"/>
      <c r="Q14" s="548"/>
      <c r="R14" s="548"/>
      <c r="S14" s="548"/>
      <c r="T14" s="548"/>
      <c r="U14" s="548"/>
      <c r="V14" s="548"/>
      <c r="W14" s="548"/>
      <c r="X14" s="548"/>
      <c r="Y14" s="548"/>
      <c r="Z14" s="548"/>
      <c r="AA14" s="5"/>
      <c r="AB14" s="5"/>
      <c r="AC14" s="5"/>
      <c r="AD14" s="5"/>
      <c r="AE14" s="5"/>
      <c r="AF14" s="5"/>
      <c r="AG14" s="5"/>
      <c r="AH14" s="5"/>
      <c r="AI14" s="5"/>
      <c r="AJ14" s="5"/>
      <c r="AK14" s="5"/>
      <c r="AL14" s="5"/>
      <c r="AM14" s="5"/>
      <c r="AN14" s="3"/>
    </row>
    <row r="15" spans="2:40" s="2" customFormat="1" ht="12" customHeight="1" x14ac:dyDescent="0.25">
      <c r="B15" s="251"/>
      <c r="C15" s="49"/>
      <c r="D15" s="49"/>
      <c r="E15" s="49"/>
      <c r="F15" s="548"/>
      <c r="G15" s="548"/>
      <c r="H15" s="548"/>
      <c r="I15" s="548"/>
      <c r="J15" s="548"/>
      <c r="K15" s="548"/>
      <c r="L15" s="548"/>
      <c r="M15" s="548"/>
      <c r="N15" s="548"/>
      <c r="O15" s="548"/>
      <c r="P15" s="548"/>
      <c r="Q15" s="548"/>
      <c r="R15" s="548"/>
      <c r="S15" s="548"/>
      <c r="T15" s="548"/>
      <c r="U15" s="548"/>
      <c r="V15" s="548"/>
      <c r="W15" s="548"/>
      <c r="X15" s="548"/>
      <c r="Y15" s="548"/>
      <c r="Z15" s="548"/>
      <c r="AA15" s="5"/>
      <c r="AB15" s="5"/>
      <c r="AC15" s="5"/>
      <c r="AD15" s="5"/>
      <c r="AE15" s="5"/>
      <c r="AF15" s="5"/>
      <c r="AG15" s="5"/>
      <c r="AH15" s="5"/>
      <c r="AI15" s="5"/>
      <c r="AJ15" s="5"/>
      <c r="AK15" s="5"/>
      <c r="AL15" s="5"/>
      <c r="AM15" s="5"/>
      <c r="AN15" s="3"/>
    </row>
    <row r="16" spans="2:40" s="2" customFormat="1" ht="12" customHeight="1" x14ac:dyDescent="0.25">
      <c r="B16" s="252"/>
      <c r="C16" s="50"/>
      <c r="D16" s="50"/>
      <c r="E16" s="50"/>
      <c r="F16" s="548"/>
      <c r="G16" s="548"/>
      <c r="H16" s="548"/>
      <c r="I16" s="548"/>
      <c r="J16" s="548"/>
      <c r="K16" s="548"/>
      <c r="L16" s="548"/>
      <c r="M16" s="548"/>
      <c r="N16" s="548"/>
      <c r="O16" s="548"/>
      <c r="P16" s="548"/>
      <c r="Q16" s="548"/>
      <c r="R16" s="548"/>
      <c r="S16" s="548"/>
      <c r="T16" s="548"/>
      <c r="U16" s="548"/>
      <c r="V16" s="548"/>
      <c r="W16" s="548"/>
      <c r="X16" s="548"/>
      <c r="Y16" s="548"/>
      <c r="Z16" s="548"/>
      <c r="AA16" s="5"/>
      <c r="AB16" s="5"/>
      <c r="AC16" s="5"/>
      <c r="AD16" s="5"/>
      <c r="AE16" s="5"/>
      <c r="AF16" s="5"/>
      <c r="AG16" s="5"/>
      <c r="AH16" s="5"/>
      <c r="AI16" s="5"/>
      <c r="AJ16" s="5"/>
      <c r="AK16" s="5"/>
      <c r="AL16" s="5"/>
      <c r="AM16" s="5"/>
      <c r="AN16" s="3"/>
    </row>
    <row r="17" spans="2:40" s="2" customFormat="1" x14ac:dyDescent="0.25">
      <c r="B17" s="283" t="s">
        <v>2</v>
      </c>
      <c r="C17" s="51"/>
      <c r="D17" s="51"/>
      <c r="E17" s="51"/>
      <c r="F17" s="549" t="s">
        <v>141</v>
      </c>
      <c r="G17" s="550"/>
      <c r="H17" s="550"/>
      <c r="I17" s="550"/>
      <c r="J17" s="550"/>
      <c r="K17" s="550"/>
      <c r="L17" s="550"/>
      <c r="M17" s="550"/>
      <c r="N17" s="550"/>
      <c r="O17" s="550"/>
      <c r="P17" s="550"/>
      <c r="Q17" s="550"/>
      <c r="R17" s="550"/>
      <c r="S17" s="550"/>
      <c r="T17" s="550"/>
      <c r="U17" s="550"/>
      <c r="V17" s="550"/>
      <c r="W17" s="550"/>
      <c r="X17" s="550"/>
      <c r="Y17" s="550"/>
      <c r="Z17" s="551"/>
      <c r="AA17" s="3"/>
      <c r="AB17" s="3"/>
      <c r="AC17" s="3"/>
      <c r="AD17" s="3"/>
      <c r="AE17" s="3"/>
      <c r="AF17" s="3"/>
      <c r="AG17" s="3"/>
      <c r="AH17" s="3"/>
      <c r="AI17" s="3"/>
      <c r="AJ17" s="3"/>
      <c r="AK17" s="3"/>
      <c r="AL17" s="3"/>
      <c r="AM17" s="3"/>
      <c r="AN17" s="3"/>
    </row>
    <row r="18" spans="2:40" s="2" customFormat="1" x14ac:dyDescent="0.25">
      <c r="B18" s="284"/>
      <c r="C18" s="52"/>
      <c r="D18" s="52"/>
      <c r="E18" s="52"/>
      <c r="F18" s="552"/>
      <c r="G18" s="553"/>
      <c r="H18" s="553"/>
      <c r="I18" s="553"/>
      <c r="J18" s="553"/>
      <c r="K18" s="553"/>
      <c r="L18" s="553"/>
      <c r="M18" s="553"/>
      <c r="N18" s="553"/>
      <c r="O18" s="553"/>
      <c r="P18" s="553"/>
      <c r="Q18" s="553"/>
      <c r="R18" s="553"/>
      <c r="S18" s="553"/>
      <c r="T18" s="553"/>
      <c r="U18" s="553"/>
      <c r="V18" s="553"/>
      <c r="W18" s="553"/>
      <c r="X18" s="553"/>
      <c r="Y18" s="553"/>
      <c r="Z18" s="554"/>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85" t="s">
        <v>141</v>
      </c>
      <c r="G19" s="271"/>
      <c r="H19" s="271"/>
      <c r="I19" s="271"/>
      <c r="J19" s="271"/>
      <c r="K19" s="271"/>
      <c r="L19" s="271"/>
      <c r="M19" s="271"/>
      <c r="N19" s="271"/>
      <c r="O19" s="271"/>
      <c r="P19" s="271"/>
      <c r="Q19" s="271"/>
      <c r="R19" s="271"/>
      <c r="S19" s="271"/>
      <c r="T19" s="271"/>
      <c r="U19" s="271"/>
      <c r="V19" s="271"/>
      <c r="W19" s="271"/>
      <c r="X19" s="271"/>
      <c r="Y19" s="271"/>
      <c r="Z19" s="272"/>
      <c r="AA19" s="3"/>
      <c r="AB19" s="3"/>
      <c r="AC19" s="3"/>
      <c r="AD19" s="3"/>
      <c r="AE19" s="3"/>
      <c r="AF19" s="3"/>
      <c r="AG19" s="3"/>
      <c r="AH19" s="3"/>
      <c r="AI19" s="3"/>
      <c r="AJ19" s="3"/>
      <c r="AK19" s="3"/>
      <c r="AL19" s="3"/>
      <c r="AM19" s="3"/>
      <c r="AN19" s="3"/>
    </row>
    <row r="20" spans="2:40" s="2" customFormat="1" x14ac:dyDescent="0.25">
      <c r="B20" s="239" t="s">
        <v>4</v>
      </c>
      <c r="C20" s="45"/>
      <c r="D20" s="45"/>
      <c r="E20" s="45"/>
      <c r="F20" s="286">
        <v>0</v>
      </c>
      <c r="G20" s="287"/>
      <c r="H20" s="287"/>
      <c r="I20" s="288"/>
      <c r="J20" s="292" t="s">
        <v>5</v>
      </c>
      <c r="K20" s="293"/>
      <c r="L20" s="293"/>
      <c r="M20" s="293"/>
      <c r="N20" s="293"/>
      <c r="O20" s="293"/>
      <c r="P20" s="294"/>
      <c r="Q20" s="298">
        <v>18830000</v>
      </c>
      <c r="R20" s="299"/>
      <c r="S20" s="299"/>
      <c r="T20" s="299"/>
      <c r="U20" s="299"/>
      <c r="V20" s="299"/>
      <c r="W20" s="299"/>
      <c r="X20" s="299"/>
      <c r="Y20" s="299"/>
      <c r="Z20" s="300"/>
    </row>
    <row r="21" spans="2:40" s="2" customFormat="1" x14ac:dyDescent="0.25">
      <c r="B21" s="239"/>
      <c r="C21" s="54"/>
      <c r="D21" s="54"/>
      <c r="E21" s="54"/>
      <c r="F21" s="289"/>
      <c r="G21" s="290"/>
      <c r="H21" s="290"/>
      <c r="I21" s="291"/>
      <c r="J21" s="295"/>
      <c r="K21" s="296"/>
      <c r="L21" s="296"/>
      <c r="M21" s="296"/>
      <c r="N21" s="296"/>
      <c r="O21" s="296"/>
      <c r="P21" s="297"/>
      <c r="Q21" s="301"/>
      <c r="R21" s="302"/>
      <c r="S21" s="302"/>
      <c r="T21" s="302"/>
      <c r="U21" s="302"/>
      <c r="V21" s="302"/>
      <c r="W21" s="302"/>
      <c r="X21" s="302"/>
      <c r="Y21" s="302"/>
      <c r="Z21" s="303"/>
    </row>
    <row r="22" spans="2:40" s="2" customFormat="1" x14ac:dyDescent="0.25">
      <c r="B22" s="267"/>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9"/>
    </row>
    <row r="23" spans="2:40" s="2" customFormat="1" x14ac:dyDescent="0.25">
      <c r="B23" s="270" t="s">
        <v>6</v>
      </c>
      <c r="C23" s="271"/>
      <c r="D23" s="271"/>
      <c r="E23" s="271"/>
      <c r="F23" s="272"/>
      <c r="G23" s="273" t="s">
        <v>116</v>
      </c>
      <c r="H23" s="274"/>
      <c r="I23" s="274"/>
      <c r="J23" s="274"/>
      <c r="K23" s="274"/>
      <c r="L23" s="274"/>
      <c r="M23" s="274"/>
      <c r="N23" s="274"/>
      <c r="O23" s="274"/>
      <c r="P23" s="274"/>
      <c r="Q23" s="274"/>
      <c r="R23" s="274"/>
      <c r="S23" s="274"/>
      <c r="T23" s="274"/>
      <c r="U23" s="274"/>
      <c r="V23" s="274"/>
      <c r="W23" s="274"/>
      <c r="X23" s="274"/>
      <c r="Y23" s="274"/>
      <c r="Z23" s="275"/>
    </row>
    <row r="24" spans="2:40" s="2" customFormat="1" x14ac:dyDescent="0.25">
      <c r="B24" s="276" t="s">
        <v>7</v>
      </c>
      <c r="C24" s="274"/>
      <c r="D24" s="274"/>
      <c r="E24" s="274"/>
      <c r="F24" s="275"/>
      <c r="G24" s="277" t="s">
        <v>295</v>
      </c>
      <c r="H24" s="278"/>
      <c r="I24" s="278"/>
      <c r="J24" s="278"/>
      <c r="K24" s="278"/>
      <c r="L24" s="278"/>
      <c r="M24" s="278"/>
      <c r="N24" s="278"/>
      <c r="O24" s="278"/>
      <c r="P24" s="278"/>
      <c r="Q24" s="278"/>
      <c r="R24" s="278"/>
      <c r="S24" s="278"/>
      <c r="T24" s="278"/>
      <c r="U24" s="278"/>
      <c r="V24" s="278"/>
      <c r="W24" s="278"/>
      <c r="X24" s="278"/>
      <c r="Y24" s="278"/>
      <c r="Z24" s="279"/>
    </row>
    <row r="25" spans="2:40" s="2" customFormat="1" x14ac:dyDescent="0.25">
      <c r="B25" s="225"/>
      <c r="C25" s="223"/>
      <c r="D25" s="223"/>
      <c r="E25" s="223"/>
      <c r="F25" s="224"/>
      <c r="G25" s="226" t="s">
        <v>296</v>
      </c>
      <c r="H25" s="227"/>
      <c r="I25" s="227"/>
      <c r="J25" s="227"/>
      <c r="K25" s="227"/>
      <c r="L25" s="227"/>
      <c r="M25" s="227"/>
      <c r="N25" s="227"/>
      <c r="O25" s="227"/>
      <c r="P25" s="227"/>
      <c r="Q25" s="227"/>
      <c r="R25" s="227"/>
      <c r="S25" s="227"/>
      <c r="T25" s="227"/>
      <c r="U25" s="227"/>
      <c r="V25" s="227"/>
      <c r="W25" s="227"/>
      <c r="X25" s="227"/>
      <c r="Y25" s="227"/>
      <c r="Z25" s="228"/>
    </row>
    <row r="26" spans="2:40" s="2" customFormat="1" x14ac:dyDescent="0.25">
      <c r="B26" s="225"/>
      <c r="C26" s="223"/>
      <c r="D26" s="223"/>
      <c r="E26" s="223"/>
      <c r="F26" s="224"/>
      <c r="G26" s="226" t="s">
        <v>297</v>
      </c>
      <c r="H26" s="227"/>
      <c r="I26" s="227"/>
      <c r="J26" s="227"/>
      <c r="K26" s="227"/>
      <c r="L26" s="227"/>
      <c r="M26" s="227"/>
      <c r="N26" s="227"/>
      <c r="O26" s="227"/>
      <c r="P26" s="227"/>
      <c r="Q26" s="227"/>
      <c r="R26" s="227"/>
      <c r="S26" s="227"/>
      <c r="T26" s="227"/>
      <c r="U26" s="227"/>
      <c r="V26" s="227"/>
      <c r="W26" s="227"/>
      <c r="X26" s="227"/>
      <c r="Y26" s="227"/>
      <c r="Z26" s="228"/>
    </row>
    <row r="27" spans="2:40" s="2" customFormat="1" x14ac:dyDescent="0.25">
      <c r="B27" s="225"/>
      <c r="C27" s="223"/>
      <c r="D27" s="223"/>
      <c r="E27" s="223"/>
      <c r="F27" s="224"/>
      <c r="G27" s="226" t="s">
        <v>298</v>
      </c>
      <c r="H27" s="227"/>
      <c r="I27" s="227"/>
      <c r="J27" s="227"/>
      <c r="K27" s="227"/>
      <c r="L27" s="227"/>
      <c r="M27" s="227"/>
      <c r="N27" s="227"/>
      <c r="O27" s="227"/>
      <c r="P27" s="227"/>
      <c r="Q27" s="227"/>
      <c r="R27" s="227"/>
      <c r="S27" s="227"/>
      <c r="T27" s="227"/>
      <c r="U27" s="227"/>
      <c r="V27" s="227"/>
      <c r="W27" s="227"/>
      <c r="X27" s="227"/>
      <c r="Y27" s="227"/>
      <c r="Z27" s="228"/>
    </row>
    <row r="28" spans="2:40" s="7" customFormat="1" x14ac:dyDescent="0.25">
      <c r="B28" s="280" t="s">
        <v>8</v>
      </c>
      <c r="C28" s="281"/>
      <c r="D28" s="281"/>
      <c r="E28" s="281"/>
      <c r="F28" s="282"/>
      <c r="G28" s="280" t="s">
        <v>9</v>
      </c>
      <c r="H28" s="281"/>
      <c r="I28" s="281"/>
      <c r="J28" s="281"/>
      <c r="K28" s="281"/>
      <c r="L28" s="281"/>
      <c r="M28" s="281"/>
      <c r="N28" s="281"/>
      <c r="O28" s="281"/>
      <c r="P28" s="281"/>
      <c r="Q28" s="281"/>
      <c r="R28" s="281"/>
      <c r="S28" s="281"/>
      <c r="T28" s="281"/>
      <c r="U28" s="281"/>
      <c r="V28" s="281"/>
      <c r="W28" s="281"/>
      <c r="X28" s="281"/>
      <c r="Y28" s="281"/>
      <c r="Z28" s="282"/>
    </row>
    <row r="29" spans="2:40" s="2" customFormat="1" x14ac:dyDescent="0.25">
      <c r="B29" s="280"/>
      <c r="C29" s="281"/>
      <c r="D29" s="281"/>
      <c r="E29" s="281"/>
      <c r="F29" s="282"/>
      <c r="G29" s="8" t="s">
        <v>10</v>
      </c>
      <c r="H29" s="63">
        <v>2</v>
      </c>
      <c r="I29" s="8" t="s">
        <v>11</v>
      </c>
      <c r="J29" s="325" t="s">
        <v>58</v>
      </c>
      <c r="K29" s="326"/>
      <c r="L29" s="327" t="s">
        <v>12</v>
      </c>
      <c r="M29" s="328"/>
      <c r="N29" s="329"/>
      <c r="O29" s="78"/>
      <c r="P29" s="325" t="s">
        <v>58</v>
      </c>
      <c r="Q29" s="330"/>
      <c r="R29" s="330"/>
      <c r="S29" s="326"/>
      <c r="T29" s="9"/>
      <c r="U29" s="10"/>
      <c r="V29" s="10"/>
      <c r="W29" s="10"/>
      <c r="X29" s="10"/>
      <c r="Y29" s="10"/>
      <c r="Z29" s="11"/>
    </row>
    <row r="30" spans="2:40" s="2" customFormat="1" x14ac:dyDescent="0.25">
      <c r="B30" s="331"/>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3"/>
    </row>
    <row r="31" spans="2:40" s="2" customFormat="1" x14ac:dyDescent="0.25">
      <c r="B31" s="270" t="s">
        <v>13</v>
      </c>
      <c r="C31" s="271"/>
      <c r="D31" s="271"/>
      <c r="E31" s="271"/>
      <c r="F31" s="272"/>
      <c r="G31" s="273" t="s">
        <v>64</v>
      </c>
      <c r="H31" s="274"/>
      <c r="I31" s="274"/>
      <c r="J31" s="274"/>
      <c r="K31" s="274"/>
      <c r="L31" s="274"/>
      <c r="M31" s="274"/>
      <c r="N31" s="274"/>
      <c r="O31" s="274"/>
      <c r="P31" s="274"/>
      <c r="Q31" s="274"/>
      <c r="R31" s="274"/>
      <c r="S31" s="274"/>
      <c r="T31" s="274"/>
      <c r="U31" s="274"/>
      <c r="V31" s="274"/>
      <c r="W31" s="274"/>
      <c r="X31" s="274"/>
      <c r="Y31" s="274"/>
      <c r="Z31" s="275"/>
    </row>
    <row r="32" spans="2:40" s="2" customFormat="1" x14ac:dyDescent="0.25">
      <c r="B32" s="12"/>
      <c r="C32" s="13"/>
      <c r="D32" s="13"/>
      <c r="E32" s="13"/>
      <c r="F32" s="13"/>
      <c r="G32" s="13"/>
      <c r="H32" s="13"/>
      <c r="I32" s="13"/>
      <c r="J32" s="13"/>
      <c r="K32" s="13"/>
      <c r="L32" s="13"/>
      <c r="M32" s="13"/>
      <c r="N32" s="13"/>
      <c r="O32" s="13"/>
      <c r="P32" s="13"/>
      <c r="Q32" s="13"/>
      <c r="R32" s="13"/>
      <c r="S32" s="13"/>
      <c r="T32" s="13"/>
      <c r="U32" s="13"/>
      <c r="V32" s="13"/>
      <c r="W32" s="13"/>
      <c r="X32" s="13"/>
      <c r="Y32" s="13"/>
      <c r="Z32" s="14"/>
    </row>
    <row r="33" spans="2:26" s="2" customFormat="1" x14ac:dyDescent="0.25">
      <c r="B33" s="285" t="s">
        <v>14</v>
      </c>
      <c r="C33" s="304"/>
      <c r="D33" s="304"/>
      <c r="E33" s="304"/>
      <c r="F33" s="272"/>
      <c r="G33" s="15" t="s">
        <v>15</v>
      </c>
      <c r="H33" s="15" t="s">
        <v>65</v>
      </c>
      <c r="I33" s="273" t="s">
        <v>16</v>
      </c>
      <c r="J33" s="274"/>
      <c r="K33" s="275"/>
      <c r="L33" s="305" t="s">
        <v>17</v>
      </c>
      <c r="M33" s="306"/>
      <c r="N33" s="306"/>
      <c r="O33" s="306"/>
      <c r="P33" s="306"/>
      <c r="Q33" s="306"/>
      <c r="R33" s="306"/>
      <c r="S33" s="306"/>
      <c r="T33" s="306"/>
      <c r="U33" s="306"/>
      <c r="V33" s="306"/>
      <c r="W33" s="306"/>
      <c r="X33" s="306"/>
      <c r="Y33" s="306"/>
      <c r="Z33" s="307"/>
    </row>
    <row r="34" spans="2:26" s="2" customFormat="1" x14ac:dyDescent="0.25">
      <c r="B34" s="308"/>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10"/>
    </row>
    <row r="35" spans="2:26" s="2" customFormat="1" x14ac:dyDescent="0.25">
      <c r="B35" s="311" t="s">
        <v>18</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3"/>
    </row>
    <row r="36" spans="2:26" x14ac:dyDescent="0.25">
      <c r="B36" s="314" t="s">
        <v>19</v>
      </c>
      <c r="C36" s="316" t="s">
        <v>104</v>
      </c>
      <c r="D36" s="317"/>
      <c r="E36" s="317"/>
      <c r="F36" s="317"/>
      <c r="G36" s="317"/>
      <c r="H36" s="317"/>
      <c r="I36" s="317"/>
      <c r="J36" s="317"/>
      <c r="K36" s="317"/>
      <c r="L36" s="317"/>
      <c r="M36" s="317"/>
      <c r="N36" s="317"/>
      <c r="O36" s="317"/>
      <c r="P36" s="317"/>
      <c r="Q36" s="317"/>
      <c r="R36" s="317"/>
      <c r="S36" s="317"/>
      <c r="T36" s="317"/>
      <c r="U36" s="317"/>
      <c r="V36" s="317"/>
      <c r="W36" s="317"/>
      <c r="X36" s="317"/>
      <c r="Y36" s="317"/>
      <c r="Z36" s="318"/>
    </row>
    <row r="37" spans="2:26" x14ac:dyDescent="0.25">
      <c r="B37" s="315"/>
      <c r="C37" s="319"/>
      <c r="D37" s="320"/>
      <c r="E37" s="320"/>
      <c r="F37" s="320"/>
      <c r="G37" s="320"/>
      <c r="H37" s="320"/>
      <c r="I37" s="320"/>
      <c r="J37" s="320"/>
      <c r="K37" s="320"/>
      <c r="L37" s="320"/>
      <c r="M37" s="320"/>
      <c r="N37" s="320"/>
      <c r="O37" s="320"/>
      <c r="P37" s="320"/>
      <c r="Q37" s="320"/>
      <c r="R37" s="320"/>
      <c r="S37" s="320"/>
      <c r="T37" s="320"/>
      <c r="U37" s="320"/>
      <c r="V37" s="320"/>
      <c r="W37" s="320"/>
      <c r="X37" s="320"/>
      <c r="Y37" s="320"/>
      <c r="Z37" s="321"/>
    </row>
    <row r="38" spans="2:26" ht="15" customHeight="1" x14ac:dyDescent="0.25">
      <c r="B38" s="315"/>
      <c r="C38" s="322"/>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2:26" x14ac:dyDescent="0.25">
      <c r="B39" s="349"/>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1"/>
    </row>
    <row r="40" spans="2:26" x14ac:dyDescent="0.25">
      <c r="B40" s="352" t="s">
        <v>20</v>
      </c>
      <c r="C40" s="343" t="s">
        <v>66</v>
      </c>
      <c r="D40" s="344"/>
      <c r="E40" s="344"/>
      <c r="F40" s="344"/>
      <c r="G40" s="344"/>
      <c r="H40" s="344"/>
      <c r="I40" s="344"/>
      <c r="J40" s="344"/>
      <c r="K40" s="344"/>
      <c r="L40" s="344"/>
      <c r="M40" s="344"/>
      <c r="N40" s="344"/>
      <c r="O40" s="344"/>
      <c r="P40" s="344"/>
      <c r="Q40" s="344"/>
      <c r="R40" s="344"/>
      <c r="S40" s="344"/>
      <c r="T40" s="344"/>
      <c r="U40" s="344"/>
      <c r="V40" s="344"/>
      <c r="W40" s="344"/>
      <c r="X40" s="344"/>
      <c r="Y40" s="344"/>
      <c r="Z40" s="345"/>
    </row>
    <row r="41" spans="2:26" x14ac:dyDescent="0.25">
      <c r="B41" s="353"/>
      <c r="C41" s="355"/>
      <c r="D41" s="356"/>
      <c r="E41" s="356"/>
      <c r="F41" s="356"/>
      <c r="G41" s="356"/>
      <c r="H41" s="356"/>
      <c r="I41" s="356"/>
      <c r="J41" s="356"/>
      <c r="K41" s="356"/>
      <c r="L41" s="356"/>
      <c r="M41" s="356"/>
      <c r="N41" s="356"/>
      <c r="O41" s="356"/>
      <c r="P41" s="356"/>
      <c r="Q41" s="356"/>
      <c r="R41" s="356"/>
      <c r="S41" s="356"/>
      <c r="T41" s="356"/>
      <c r="U41" s="356"/>
      <c r="V41" s="356"/>
      <c r="W41" s="356"/>
      <c r="X41" s="356"/>
      <c r="Y41" s="356"/>
      <c r="Z41" s="357"/>
    </row>
    <row r="42" spans="2:26" ht="15" customHeight="1" x14ac:dyDescent="0.25">
      <c r="B42" s="354"/>
      <c r="C42" s="346"/>
      <c r="D42" s="347"/>
      <c r="E42" s="347"/>
      <c r="F42" s="347"/>
      <c r="G42" s="347"/>
      <c r="H42" s="347"/>
      <c r="I42" s="347"/>
      <c r="J42" s="347"/>
      <c r="K42" s="347"/>
      <c r="L42" s="347"/>
      <c r="M42" s="347"/>
      <c r="N42" s="347"/>
      <c r="O42" s="347"/>
      <c r="P42" s="347"/>
      <c r="Q42" s="347"/>
      <c r="R42" s="347"/>
      <c r="S42" s="347"/>
      <c r="T42" s="347"/>
      <c r="U42" s="347"/>
      <c r="V42" s="347"/>
      <c r="W42" s="347"/>
      <c r="X42" s="347"/>
      <c r="Y42" s="347"/>
      <c r="Z42" s="348"/>
    </row>
    <row r="43" spans="2:26" x14ac:dyDescent="0.25">
      <c r="B43" s="358"/>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60"/>
    </row>
    <row r="44" spans="2:26" ht="15" customHeight="1" x14ac:dyDescent="0.25">
      <c r="B44" s="361" t="s">
        <v>21</v>
      </c>
      <c r="C44" s="362"/>
      <c r="D44" s="363"/>
      <c r="E44" s="363"/>
      <c r="F44" s="363"/>
      <c r="G44" s="363"/>
      <c r="H44" s="363"/>
      <c r="I44" s="362"/>
      <c r="J44" s="362"/>
      <c r="K44" s="364"/>
      <c r="L44" s="343" t="s">
        <v>78</v>
      </c>
      <c r="M44" s="345"/>
      <c r="N44" s="343" t="s">
        <v>22</v>
      </c>
      <c r="O44" s="344"/>
      <c r="P44" s="345"/>
      <c r="Q44" s="343" t="s">
        <v>23</v>
      </c>
      <c r="R44" s="344"/>
      <c r="S44" s="345"/>
      <c r="T44" s="343" t="s">
        <v>24</v>
      </c>
      <c r="U44" s="344"/>
      <c r="V44" s="345"/>
      <c r="W44" s="343" t="s">
        <v>25</v>
      </c>
      <c r="X44" s="344"/>
      <c r="Y44" s="345"/>
      <c r="Z44" s="334" t="s">
        <v>26</v>
      </c>
    </row>
    <row r="45" spans="2:26" ht="38.25" customHeight="1" x14ac:dyDescent="0.25">
      <c r="B45" s="316" t="s">
        <v>27</v>
      </c>
      <c r="C45" s="318"/>
      <c r="D45" s="316" t="s">
        <v>56</v>
      </c>
      <c r="E45" s="318"/>
      <c r="F45" s="337" t="s">
        <v>28</v>
      </c>
      <c r="G45" s="338"/>
      <c r="H45" s="341" t="s">
        <v>73</v>
      </c>
      <c r="I45" s="343" t="s">
        <v>83</v>
      </c>
      <c r="J45" s="344"/>
      <c r="K45" s="345"/>
      <c r="L45" s="355"/>
      <c r="M45" s="357"/>
      <c r="N45" s="346"/>
      <c r="O45" s="347"/>
      <c r="P45" s="348"/>
      <c r="Q45" s="346"/>
      <c r="R45" s="347"/>
      <c r="S45" s="348"/>
      <c r="T45" s="346"/>
      <c r="U45" s="347"/>
      <c r="V45" s="348"/>
      <c r="W45" s="346"/>
      <c r="X45" s="347"/>
      <c r="Y45" s="348"/>
      <c r="Z45" s="335"/>
    </row>
    <row r="46" spans="2:26" ht="15.75" customHeight="1" x14ac:dyDescent="0.25">
      <c r="B46" s="322"/>
      <c r="C46" s="324"/>
      <c r="D46" s="322"/>
      <c r="E46" s="324"/>
      <c r="F46" s="339"/>
      <c r="G46" s="340"/>
      <c r="H46" s="342"/>
      <c r="I46" s="346"/>
      <c r="J46" s="347"/>
      <c r="K46" s="348"/>
      <c r="L46" s="346"/>
      <c r="M46" s="348"/>
      <c r="N46" s="80" t="s">
        <v>81</v>
      </c>
      <c r="O46" s="85" t="s">
        <v>80</v>
      </c>
      <c r="P46" s="81" t="s">
        <v>82</v>
      </c>
      <c r="Q46" s="80" t="s">
        <v>81</v>
      </c>
      <c r="R46" s="85" t="s">
        <v>80</v>
      </c>
      <c r="S46" s="81" t="s">
        <v>82</v>
      </c>
      <c r="T46" s="80" t="s">
        <v>81</v>
      </c>
      <c r="U46" s="85" t="s">
        <v>80</v>
      </c>
      <c r="V46" s="81" t="s">
        <v>82</v>
      </c>
      <c r="W46" s="80" t="s">
        <v>81</v>
      </c>
      <c r="X46" s="85" t="s">
        <v>80</v>
      </c>
      <c r="Y46" s="81" t="s">
        <v>82</v>
      </c>
      <c r="Z46" s="336"/>
    </row>
    <row r="47" spans="2:26" ht="15" customHeight="1" x14ac:dyDescent="0.25">
      <c r="B47" s="381" t="s">
        <v>62</v>
      </c>
      <c r="C47" s="382"/>
      <c r="D47" s="66" t="s">
        <v>61</v>
      </c>
      <c r="E47" s="68" t="s">
        <v>68</v>
      </c>
      <c r="F47" s="241" t="s">
        <v>72</v>
      </c>
      <c r="G47" s="385"/>
      <c r="H47" s="390" t="s">
        <v>74</v>
      </c>
      <c r="I47" s="77" t="s">
        <v>29</v>
      </c>
      <c r="J47" s="369">
        <f>+P47+S47+V47+Y47</f>
        <v>143</v>
      </c>
      <c r="K47" s="370"/>
      <c r="L47" s="377">
        <f>+((J47-J48)/J48)*100%</f>
        <v>0.10852713178294573</v>
      </c>
      <c r="M47" s="378"/>
      <c r="N47" s="371">
        <f>+((P47-P48)/+P48)*100%</f>
        <v>0.44444444444444442</v>
      </c>
      <c r="O47" s="86" t="s">
        <v>61</v>
      </c>
      <c r="P47" s="87">
        <v>13</v>
      </c>
      <c r="Q47" s="371">
        <f>+((S47-S48)/+S48)*100%</f>
        <v>8.3333333333333329E-2</v>
      </c>
      <c r="R47" s="86" t="s">
        <v>61</v>
      </c>
      <c r="S47" s="87">
        <v>130</v>
      </c>
      <c r="T47" s="371">
        <v>0</v>
      </c>
      <c r="U47" s="86" t="s">
        <v>61</v>
      </c>
      <c r="V47" s="87"/>
      <c r="W47" s="371">
        <v>0</v>
      </c>
      <c r="X47" s="86" t="s">
        <v>61</v>
      </c>
      <c r="Y47" s="87"/>
      <c r="Z47" s="365"/>
    </row>
    <row r="48" spans="2:26" ht="17.25" customHeight="1" x14ac:dyDescent="0.25">
      <c r="B48" s="383"/>
      <c r="C48" s="384"/>
      <c r="D48" s="56"/>
      <c r="E48" s="373" t="s">
        <v>67</v>
      </c>
      <c r="F48" s="386"/>
      <c r="G48" s="387"/>
      <c r="H48" s="391"/>
      <c r="I48" s="77" t="s">
        <v>79</v>
      </c>
      <c r="J48" s="369">
        <f t="shared" ref="J48" si="0">+P48+S48+V48+Y48</f>
        <v>129</v>
      </c>
      <c r="K48" s="370"/>
      <c r="L48" s="379"/>
      <c r="M48" s="380"/>
      <c r="N48" s="372"/>
      <c r="O48" s="86" t="s">
        <v>63</v>
      </c>
      <c r="P48" s="65">
        <v>9</v>
      </c>
      <c r="Q48" s="372"/>
      <c r="R48" s="86" t="s">
        <v>63</v>
      </c>
      <c r="S48" s="65">
        <v>120</v>
      </c>
      <c r="T48" s="372"/>
      <c r="U48" s="86" t="s">
        <v>63</v>
      </c>
      <c r="V48" s="65"/>
      <c r="W48" s="372"/>
      <c r="X48" s="86" t="s">
        <v>63</v>
      </c>
      <c r="Y48" s="65"/>
      <c r="Z48" s="366"/>
    </row>
    <row r="49" spans="2:27" ht="15" customHeight="1" x14ac:dyDescent="0.25">
      <c r="B49" s="71"/>
      <c r="C49" s="72"/>
      <c r="D49" s="56"/>
      <c r="E49" s="373"/>
      <c r="F49" s="386"/>
      <c r="G49" s="387"/>
      <c r="H49" s="375" t="s">
        <v>75</v>
      </c>
      <c r="I49" s="77" t="s">
        <v>29</v>
      </c>
      <c r="J49" s="369">
        <v>100</v>
      </c>
      <c r="K49" s="370"/>
      <c r="L49" s="377">
        <f>+((J49-J50)/J50)*100%</f>
        <v>2.0408163265306121E-2</v>
      </c>
      <c r="M49" s="378"/>
      <c r="N49" s="371">
        <f>+((P49-P50)/+P50)*100%</f>
        <v>0.3</v>
      </c>
      <c r="O49" s="86" t="s">
        <v>61</v>
      </c>
      <c r="P49" s="87">
        <v>130</v>
      </c>
      <c r="Q49" s="371">
        <f>+((S49-S50)/+S50)*100%</f>
        <v>0.1111111111111111</v>
      </c>
      <c r="R49" s="86" t="s">
        <v>61</v>
      </c>
      <c r="S49" s="87">
        <v>100</v>
      </c>
      <c r="T49" s="371">
        <v>0</v>
      </c>
      <c r="U49" s="86" t="s">
        <v>61</v>
      </c>
      <c r="V49" s="87"/>
      <c r="W49" s="371">
        <v>0</v>
      </c>
      <c r="X49" s="86" t="s">
        <v>61</v>
      </c>
      <c r="Y49" s="87"/>
      <c r="Z49" s="62"/>
    </row>
    <row r="50" spans="2:27" ht="15" customHeight="1" x14ac:dyDescent="0.25">
      <c r="B50" s="367" t="s">
        <v>57</v>
      </c>
      <c r="C50" s="368"/>
      <c r="D50" s="57"/>
      <c r="E50" s="374"/>
      <c r="F50" s="388"/>
      <c r="G50" s="389"/>
      <c r="H50" s="376"/>
      <c r="I50" s="77" t="s">
        <v>79</v>
      </c>
      <c r="J50" s="369">
        <v>98</v>
      </c>
      <c r="K50" s="370"/>
      <c r="L50" s="379"/>
      <c r="M50" s="380"/>
      <c r="N50" s="372"/>
      <c r="O50" s="86" t="s">
        <v>63</v>
      </c>
      <c r="P50" s="65">
        <v>100</v>
      </c>
      <c r="Q50" s="372"/>
      <c r="R50" s="86" t="s">
        <v>63</v>
      </c>
      <c r="S50" s="65">
        <v>90</v>
      </c>
      <c r="T50" s="372"/>
      <c r="U50" s="86" t="s">
        <v>63</v>
      </c>
      <c r="V50" s="65"/>
      <c r="W50" s="372"/>
      <c r="X50" s="86" t="s">
        <v>63</v>
      </c>
      <c r="Y50" s="65"/>
      <c r="Z50" s="62"/>
    </row>
    <row r="51" spans="2:27" ht="12" customHeight="1" x14ac:dyDescent="0.25">
      <c r="B51" s="428" t="s">
        <v>71</v>
      </c>
      <c r="C51" s="429"/>
      <c r="D51" s="67" t="s">
        <v>63</v>
      </c>
      <c r="E51" s="69" t="s">
        <v>69</v>
      </c>
      <c r="F51" s="241" t="s">
        <v>72</v>
      </c>
      <c r="G51" s="385"/>
      <c r="H51" s="375" t="s">
        <v>76</v>
      </c>
      <c r="I51" s="392"/>
      <c r="J51" s="393"/>
      <c r="K51" s="394"/>
      <c r="L51" s="398" t="s">
        <v>73</v>
      </c>
      <c r="M51" s="399"/>
      <c r="N51" s="402">
        <v>4707499.99</v>
      </c>
      <c r="O51" s="403"/>
      <c r="P51" s="404"/>
      <c r="Q51" s="408">
        <v>4707499.99</v>
      </c>
      <c r="R51" s="409"/>
      <c r="S51" s="410"/>
      <c r="T51" s="408">
        <v>4707499.99</v>
      </c>
      <c r="U51" s="409"/>
      <c r="V51" s="410"/>
      <c r="W51" s="408"/>
      <c r="X51" s="409"/>
      <c r="Y51" s="410"/>
      <c r="Z51" s="414">
        <f>+N51+Q51+T51+W51</f>
        <v>14122499.970000001</v>
      </c>
      <c r="AA51" s="16"/>
    </row>
    <row r="52" spans="2:27" ht="12" customHeight="1" x14ac:dyDescent="0.25">
      <c r="B52" s="430"/>
      <c r="C52" s="431"/>
      <c r="D52" s="56"/>
      <c r="E52" s="373" t="s">
        <v>70</v>
      </c>
      <c r="F52" s="386"/>
      <c r="G52" s="387"/>
      <c r="H52" s="376"/>
      <c r="I52" s="395"/>
      <c r="J52" s="396"/>
      <c r="K52" s="397"/>
      <c r="L52" s="400"/>
      <c r="M52" s="401"/>
      <c r="N52" s="405"/>
      <c r="O52" s="406"/>
      <c r="P52" s="407"/>
      <c r="Q52" s="411"/>
      <c r="R52" s="412"/>
      <c r="S52" s="413"/>
      <c r="T52" s="411"/>
      <c r="U52" s="412"/>
      <c r="V52" s="413"/>
      <c r="W52" s="411"/>
      <c r="X52" s="412"/>
      <c r="Y52" s="413"/>
      <c r="Z52" s="415"/>
      <c r="AA52" s="16"/>
    </row>
    <row r="53" spans="2:27" ht="12" customHeight="1" x14ac:dyDescent="0.25">
      <c r="B53" s="73"/>
      <c r="C53" s="74"/>
      <c r="D53" s="56"/>
      <c r="E53" s="373"/>
      <c r="F53" s="386"/>
      <c r="G53" s="387"/>
      <c r="H53" s="375" t="s">
        <v>77</v>
      </c>
      <c r="I53" s="93"/>
      <c r="J53" s="94"/>
      <c r="K53" s="95"/>
      <c r="L53" s="398"/>
      <c r="M53" s="399"/>
      <c r="N53" s="416">
        <v>2932982.41</v>
      </c>
      <c r="O53" s="417"/>
      <c r="P53" s="418"/>
      <c r="Q53" s="408">
        <v>5877902.3600000003</v>
      </c>
      <c r="R53" s="409"/>
      <c r="S53" s="410"/>
      <c r="T53" s="408">
        <v>6597016.8600000003</v>
      </c>
      <c r="U53" s="409"/>
      <c r="V53" s="410"/>
      <c r="W53" s="408"/>
      <c r="X53" s="409"/>
      <c r="Y53" s="410"/>
      <c r="Z53" s="414">
        <f>+N53+Q53+T53+W53</f>
        <v>15407901.629999999</v>
      </c>
      <c r="AA53" s="16"/>
    </row>
    <row r="54" spans="2:27" ht="12" customHeight="1" x14ac:dyDescent="0.25">
      <c r="B54" s="75" t="s">
        <v>54</v>
      </c>
      <c r="C54" s="76" t="s">
        <v>55</v>
      </c>
      <c r="D54" s="57"/>
      <c r="E54" s="374"/>
      <c r="F54" s="388"/>
      <c r="G54" s="389"/>
      <c r="H54" s="376"/>
      <c r="I54" s="96"/>
      <c r="J54" s="97"/>
      <c r="K54" s="98"/>
      <c r="L54" s="400"/>
      <c r="M54" s="401"/>
      <c r="N54" s="419"/>
      <c r="O54" s="420"/>
      <c r="P54" s="421"/>
      <c r="Q54" s="411"/>
      <c r="R54" s="412"/>
      <c r="S54" s="413"/>
      <c r="T54" s="411"/>
      <c r="U54" s="412"/>
      <c r="V54" s="413"/>
      <c r="W54" s="411"/>
      <c r="X54" s="412"/>
      <c r="Y54" s="413"/>
      <c r="Z54" s="415"/>
    </row>
    <row r="55" spans="2:27" x14ac:dyDescent="0.25">
      <c r="B55" s="422"/>
      <c r="C55" s="423"/>
      <c r="D55" s="424"/>
      <c r="E55" s="424"/>
      <c r="F55" s="423"/>
      <c r="G55" s="423"/>
      <c r="H55" s="423"/>
      <c r="I55" s="424"/>
      <c r="J55" s="424"/>
      <c r="K55" s="424"/>
      <c r="L55" s="423"/>
      <c r="M55" s="423"/>
      <c r="N55" s="423"/>
      <c r="O55" s="423"/>
      <c r="P55" s="423"/>
      <c r="Q55" s="423"/>
      <c r="R55" s="423"/>
      <c r="S55" s="423"/>
      <c r="T55" s="423"/>
      <c r="U55" s="423"/>
      <c r="V55" s="423"/>
      <c r="W55" s="423"/>
      <c r="X55" s="423"/>
      <c r="Y55" s="423"/>
      <c r="Z55" s="425"/>
    </row>
    <row r="56" spans="2:27" x14ac:dyDescent="0.25">
      <c r="B56" s="311" t="s">
        <v>32</v>
      </c>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7"/>
    </row>
    <row r="57" spans="2:27" ht="41.25" customHeight="1" x14ac:dyDescent="0.25">
      <c r="B57" s="597" t="s">
        <v>147</v>
      </c>
      <c r="C57" s="598"/>
      <c r="D57" s="598"/>
      <c r="E57" s="598"/>
      <c r="F57" s="598"/>
      <c r="G57" s="598"/>
      <c r="H57" s="598"/>
      <c r="I57" s="598"/>
      <c r="J57" s="598"/>
      <c r="K57" s="599"/>
      <c r="L57" s="343" t="s">
        <v>78</v>
      </c>
      <c r="M57" s="345"/>
      <c r="N57" s="343" t="s">
        <v>22</v>
      </c>
      <c r="O57" s="344"/>
      <c r="P57" s="345"/>
      <c r="Q57" s="343" t="s">
        <v>23</v>
      </c>
      <c r="R57" s="344"/>
      <c r="S57" s="345"/>
      <c r="T57" s="343" t="s">
        <v>24</v>
      </c>
      <c r="U57" s="344"/>
      <c r="V57" s="345"/>
      <c r="W57" s="343" t="s">
        <v>25</v>
      </c>
      <c r="X57" s="344"/>
      <c r="Y57" s="345"/>
      <c r="Z57" s="334" t="s">
        <v>26</v>
      </c>
    </row>
    <row r="58" spans="2:27" x14ac:dyDescent="0.25">
      <c r="B58" s="316" t="s">
        <v>27</v>
      </c>
      <c r="C58" s="318"/>
      <c r="D58" s="316" t="s">
        <v>56</v>
      </c>
      <c r="E58" s="318"/>
      <c r="F58" s="337" t="s">
        <v>28</v>
      </c>
      <c r="G58" s="338"/>
      <c r="H58" s="341" t="s">
        <v>73</v>
      </c>
      <c r="I58" s="343" t="s">
        <v>83</v>
      </c>
      <c r="J58" s="344"/>
      <c r="K58" s="345"/>
      <c r="L58" s="355"/>
      <c r="M58" s="357"/>
      <c r="N58" s="346"/>
      <c r="O58" s="347"/>
      <c r="P58" s="348"/>
      <c r="Q58" s="346"/>
      <c r="R58" s="347"/>
      <c r="S58" s="348"/>
      <c r="T58" s="346"/>
      <c r="U58" s="347"/>
      <c r="V58" s="348"/>
      <c r="W58" s="346"/>
      <c r="X58" s="347"/>
      <c r="Y58" s="348"/>
      <c r="Z58" s="335"/>
    </row>
    <row r="59" spans="2:27" x14ac:dyDescent="0.25">
      <c r="B59" s="322"/>
      <c r="C59" s="324"/>
      <c r="D59" s="322"/>
      <c r="E59" s="324"/>
      <c r="F59" s="339"/>
      <c r="G59" s="340"/>
      <c r="H59" s="342"/>
      <c r="I59" s="346"/>
      <c r="J59" s="347"/>
      <c r="K59" s="348"/>
      <c r="L59" s="346"/>
      <c r="M59" s="348"/>
      <c r="N59" s="80" t="s">
        <v>81</v>
      </c>
      <c r="O59" s="85" t="s">
        <v>80</v>
      </c>
      <c r="P59" s="81" t="s">
        <v>82</v>
      </c>
      <c r="Q59" s="80" t="s">
        <v>81</v>
      </c>
      <c r="R59" s="85" t="s">
        <v>80</v>
      </c>
      <c r="S59" s="81" t="s">
        <v>82</v>
      </c>
      <c r="T59" s="80" t="s">
        <v>81</v>
      </c>
      <c r="U59" s="85" t="s">
        <v>80</v>
      </c>
      <c r="V59" s="81" t="s">
        <v>82</v>
      </c>
      <c r="W59" s="80" t="s">
        <v>81</v>
      </c>
      <c r="X59" s="85" t="s">
        <v>80</v>
      </c>
      <c r="Y59" s="81" t="s">
        <v>82</v>
      </c>
      <c r="Z59" s="336"/>
    </row>
    <row r="60" spans="2:27" x14ac:dyDescent="0.25">
      <c r="B60" s="381" t="s">
        <v>62</v>
      </c>
      <c r="C60" s="382"/>
      <c r="D60" s="66" t="s">
        <v>61</v>
      </c>
      <c r="E60" s="68" t="s">
        <v>84</v>
      </c>
      <c r="F60" s="241" t="s">
        <v>250</v>
      </c>
      <c r="G60" s="385"/>
      <c r="H60" s="390" t="s">
        <v>74</v>
      </c>
      <c r="I60" s="77" t="s">
        <v>29</v>
      </c>
      <c r="J60" s="369">
        <f>+P60+S60+V60+Y60</f>
        <v>2760</v>
      </c>
      <c r="K60" s="370"/>
      <c r="L60" s="377">
        <f>+((J60-J61)/J61)*100%</f>
        <v>0.12309257375381485</v>
      </c>
      <c r="M60" s="378"/>
      <c r="N60" s="371">
        <f>+((P60-P61)/+P61)*100%</f>
        <v>0.12332112332112333</v>
      </c>
      <c r="O60" s="86" t="s">
        <v>61</v>
      </c>
      <c r="P60" s="87">
        <v>1380</v>
      </c>
      <c r="Q60" s="371">
        <f>+((S60-S61)/+S61)*100%</f>
        <v>0.12286411716842961</v>
      </c>
      <c r="R60" s="86" t="s">
        <v>61</v>
      </c>
      <c r="S60" s="87">
        <v>1380</v>
      </c>
      <c r="T60" s="371">
        <v>0</v>
      </c>
      <c r="U60" s="86" t="s">
        <v>61</v>
      </c>
      <c r="V60" s="87"/>
      <c r="W60" s="371">
        <v>0</v>
      </c>
      <c r="X60" s="86" t="s">
        <v>61</v>
      </c>
      <c r="Y60" s="170">
        <f>+V60</f>
        <v>0</v>
      </c>
      <c r="Z60" s="365">
        <f>+J60/J61</f>
        <v>1.1230925737538149</v>
      </c>
    </row>
    <row r="61" spans="2:27" x14ac:dyDescent="0.25">
      <c r="B61" s="383"/>
      <c r="C61" s="384"/>
      <c r="D61" s="56"/>
      <c r="E61" s="373" t="s">
        <v>248</v>
      </c>
      <c r="F61" s="386"/>
      <c r="G61" s="387"/>
      <c r="H61" s="391"/>
      <c r="I61" s="77" t="s">
        <v>79</v>
      </c>
      <c r="J61" s="369">
        <f t="shared" ref="J61" si="1">+P61+S61+V61+Y61</f>
        <v>2457.5</v>
      </c>
      <c r="K61" s="370"/>
      <c r="L61" s="379"/>
      <c r="M61" s="380"/>
      <c r="N61" s="372"/>
      <c r="O61" s="86" t="s">
        <v>63</v>
      </c>
      <c r="P61" s="65">
        <v>1228.5</v>
      </c>
      <c r="Q61" s="372"/>
      <c r="R61" s="86" t="s">
        <v>63</v>
      </c>
      <c r="S61" s="65">
        <v>1229</v>
      </c>
      <c r="T61" s="372"/>
      <c r="U61" s="86" t="s">
        <v>63</v>
      </c>
      <c r="V61" s="65"/>
      <c r="W61" s="372"/>
      <c r="X61" s="86" t="s">
        <v>63</v>
      </c>
      <c r="Y61" s="65">
        <f>+V61</f>
        <v>0</v>
      </c>
      <c r="Z61" s="366"/>
    </row>
    <row r="62" spans="2:27" x14ac:dyDescent="0.25">
      <c r="B62" s="71"/>
      <c r="C62" s="72"/>
      <c r="D62" s="56"/>
      <c r="E62" s="373"/>
      <c r="F62" s="386"/>
      <c r="G62" s="387"/>
      <c r="H62" s="375" t="s">
        <v>75</v>
      </c>
      <c r="I62" s="77" t="s">
        <v>29</v>
      </c>
      <c r="J62" s="369">
        <f>+P62+S62+V62+Y62</f>
        <v>2835.5</v>
      </c>
      <c r="K62" s="370"/>
      <c r="L62" s="377">
        <f>+((J62-J63)/J63)*100%</f>
        <v>0.15381485249237029</v>
      </c>
      <c r="M62" s="378"/>
      <c r="N62" s="371">
        <f>+((P62-P63)/+P63)*100%</f>
        <v>0.15384615384615385</v>
      </c>
      <c r="O62" s="86" t="s">
        <v>61</v>
      </c>
      <c r="P62" s="87">
        <v>1417.5</v>
      </c>
      <c r="Q62" s="371">
        <f>+((S62-S63)/+S63)*100%</f>
        <v>0.15378356387306755</v>
      </c>
      <c r="R62" s="86" t="s">
        <v>61</v>
      </c>
      <c r="S62" s="87">
        <v>1418</v>
      </c>
      <c r="T62" s="371">
        <v>0</v>
      </c>
      <c r="U62" s="86" t="s">
        <v>61</v>
      </c>
      <c r="V62" s="65"/>
      <c r="W62" s="371">
        <v>0</v>
      </c>
      <c r="X62" s="86" t="s">
        <v>61</v>
      </c>
      <c r="Y62" s="65">
        <f t="shared" ref="Y62:Y63" si="2">+V62</f>
        <v>0</v>
      </c>
      <c r="Z62" s="365">
        <f>+J62/J63</f>
        <v>1.1538148524923704</v>
      </c>
    </row>
    <row r="63" spans="2:27" x14ac:dyDescent="0.25">
      <c r="B63" s="367" t="s">
        <v>57</v>
      </c>
      <c r="C63" s="368"/>
      <c r="D63" s="57"/>
      <c r="E63" s="374"/>
      <c r="F63" s="388"/>
      <c r="G63" s="389"/>
      <c r="H63" s="376"/>
      <c r="I63" s="77" t="s">
        <v>79</v>
      </c>
      <c r="J63" s="369">
        <f>+P63+S63+V63+Y63</f>
        <v>2457.5</v>
      </c>
      <c r="K63" s="370"/>
      <c r="L63" s="379"/>
      <c r="M63" s="380"/>
      <c r="N63" s="372"/>
      <c r="O63" s="86" t="s">
        <v>63</v>
      </c>
      <c r="P63" s="65">
        <v>1228.5</v>
      </c>
      <c r="Q63" s="372"/>
      <c r="R63" s="86" t="s">
        <v>63</v>
      </c>
      <c r="S63" s="65">
        <v>1229</v>
      </c>
      <c r="T63" s="372"/>
      <c r="U63" s="86" t="s">
        <v>63</v>
      </c>
      <c r="V63" s="65"/>
      <c r="W63" s="372"/>
      <c r="X63" s="86" t="s">
        <v>63</v>
      </c>
      <c r="Y63" s="65">
        <f t="shared" si="2"/>
        <v>0</v>
      </c>
      <c r="Z63" s="366"/>
    </row>
    <row r="64" spans="2:27" ht="15" customHeight="1" x14ac:dyDescent="0.25">
      <c r="B64" s="428" t="s">
        <v>88</v>
      </c>
      <c r="C64" s="429"/>
      <c r="D64" s="67" t="s">
        <v>63</v>
      </c>
      <c r="E64" s="69" t="s">
        <v>85</v>
      </c>
      <c r="F64" s="241" t="s">
        <v>250</v>
      </c>
      <c r="G64" s="385"/>
      <c r="H64" s="375" t="s">
        <v>76</v>
      </c>
      <c r="I64" s="392"/>
      <c r="J64" s="393"/>
      <c r="K64" s="394"/>
      <c r="L64" s="398" t="s">
        <v>73</v>
      </c>
      <c r="M64" s="399"/>
      <c r="N64" s="449">
        <f>500000+200000+653750</f>
        <v>1353750</v>
      </c>
      <c r="O64" s="562"/>
      <c r="P64" s="563"/>
      <c r="Q64" s="432">
        <v>1353750</v>
      </c>
      <c r="R64" s="528"/>
      <c r="S64" s="529"/>
      <c r="T64" s="432">
        <v>1353750</v>
      </c>
      <c r="U64" s="528"/>
      <c r="V64" s="529"/>
      <c r="W64" s="432"/>
      <c r="X64" s="528"/>
      <c r="Y64" s="529"/>
      <c r="Z64" s="414">
        <f>+N64+Q64+T64+W64</f>
        <v>4061250</v>
      </c>
    </row>
    <row r="65" spans="2:27" ht="15" customHeight="1" x14ac:dyDescent="0.25">
      <c r="B65" s="430"/>
      <c r="C65" s="431"/>
      <c r="D65" s="56"/>
      <c r="E65" s="373" t="s">
        <v>249</v>
      </c>
      <c r="F65" s="386"/>
      <c r="G65" s="387"/>
      <c r="H65" s="376"/>
      <c r="I65" s="395"/>
      <c r="J65" s="396"/>
      <c r="K65" s="397"/>
      <c r="L65" s="400"/>
      <c r="M65" s="401"/>
      <c r="N65" s="564"/>
      <c r="O65" s="565"/>
      <c r="P65" s="566"/>
      <c r="Q65" s="530"/>
      <c r="R65" s="531"/>
      <c r="S65" s="532"/>
      <c r="T65" s="530"/>
      <c r="U65" s="531"/>
      <c r="V65" s="532"/>
      <c r="W65" s="530"/>
      <c r="X65" s="531"/>
      <c r="Y65" s="532"/>
      <c r="Z65" s="415"/>
    </row>
    <row r="66" spans="2:27" x14ac:dyDescent="0.25">
      <c r="B66" s="73"/>
      <c r="C66" s="74"/>
      <c r="D66" s="56"/>
      <c r="E66" s="373"/>
      <c r="F66" s="386"/>
      <c r="G66" s="387"/>
      <c r="H66" s="375" t="s">
        <v>77</v>
      </c>
      <c r="I66" s="93"/>
      <c r="J66" s="94"/>
      <c r="K66" s="95"/>
      <c r="L66" s="398"/>
      <c r="M66" s="399"/>
      <c r="N66" s="443">
        <f>500000+153000</f>
        <v>653000</v>
      </c>
      <c r="O66" s="575"/>
      <c r="P66" s="576"/>
      <c r="Q66" s="432">
        <v>1000000</v>
      </c>
      <c r="R66" s="528"/>
      <c r="S66" s="529"/>
      <c r="T66" s="432">
        <v>1353750</v>
      </c>
      <c r="U66" s="528"/>
      <c r="V66" s="529"/>
      <c r="W66" s="432"/>
      <c r="X66" s="528"/>
      <c r="Y66" s="529"/>
      <c r="Z66" s="414">
        <f>+N66+Q66+T66+W66</f>
        <v>3006750</v>
      </c>
    </row>
    <row r="67" spans="2:27" x14ac:dyDescent="0.25">
      <c r="B67" s="75" t="s">
        <v>54</v>
      </c>
      <c r="C67" s="76" t="s">
        <v>55</v>
      </c>
      <c r="D67" s="57"/>
      <c r="E67" s="374"/>
      <c r="F67" s="388"/>
      <c r="G67" s="389"/>
      <c r="H67" s="376"/>
      <c r="I67" s="96"/>
      <c r="J67" s="97"/>
      <c r="K67" s="98"/>
      <c r="L67" s="400"/>
      <c r="M67" s="401"/>
      <c r="N67" s="577"/>
      <c r="O67" s="578"/>
      <c r="P67" s="579"/>
      <c r="Q67" s="530"/>
      <c r="R67" s="531"/>
      <c r="S67" s="532"/>
      <c r="T67" s="530"/>
      <c r="U67" s="531"/>
      <c r="V67" s="532"/>
      <c r="W67" s="530"/>
      <c r="X67" s="531"/>
      <c r="Y67" s="532"/>
      <c r="Z67" s="415"/>
    </row>
    <row r="68" spans="2:27" x14ac:dyDescent="0.25">
      <c r="B68" s="89"/>
      <c r="C68" s="90"/>
      <c r="D68" s="90"/>
      <c r="E68" s="90"/>
      <c r="F68" s="90"/>
      <c r="G68" s="90"/>
      <c r="H68" s="90"/>
      <c r="I68" s="91"/>
      <c r="J68" s="91"/>
      <c r="K68" s="91"/>
      <c r="L68" s="90"/>
      <c r="M68" s="90"/>
      <c r="N68" s="91"/>
      <c r="O68" s="91"/>
      <c r="P68" s="91"/>
      <c r="Q68" s="91"/>
      <c r="R68" s="91"/>
      <c r="S68" s="91"/>
      <c r="T68" s="91"/>
      <c r="U68" s="91"/>
      <c r="V68" s="91"/>
      <c r="W68" s="91"/>
      <c r="X68" s="91"/>
      <c r="Y68" s="91"/>
      <c r="Z68" s="92"/>
    </row>
    <row r="69" spans="2:27" x14ac:dyDescent="0.25">
      <c r="B69" s="89"/>
      <c r="C69" s="90"/>
      <c r="D69" s="90"/>
      <c r="E69" s="90"/>
      <c r="F69" s="90"/>
      <c r="G69" s="90"/>
      <c r="H69" s="90"/>
      <c r="I69" s="91"/>
      <c r="J69" s="91"/>
      <c r="K69" s="91"/>
      <c r="L69" s="90"/>
      <c r="M69" s="90"/>
      <c r="N69" s="91"/>
      <c r="O69" s="91"/>
      <c r="P69" s="91"/>
      <c r="Q69" s="91"/>
      <c r="R69" s="91"/>
      <c r="S69" s="91"/>
      <c r="T69" s="91"/>
      <c r="U69" s="91"/>
      <c r="V69" s="91"/>
      <c r="W69" s="91"/>
      <c r="X69" s="91"/>
      <c r="Y69" s="91"/>
      <c r="Z69" s="92"/>
    </row>
    <row r="70" spans="2:27" ht="37.5" customHeight="1" x14ac:dyDescent="0.25">
      <c r="B70" s="597" t="s">
        <v>148</v>
      </c>
      <c r="C70" s="598"/>
      <c r="D70" s="598"/>
      <c r="E70" s="598"/>
      <c r="F70" s="598"/>
      <c r="G70" s="598"/>
      <c r="H70" s="598"/>
      <c r="I70" s="598"/>
      <c r="J70" s="598"/>
      <c r="K70" s="599"/>
      <c r="L70" s="343" t="s">
        <v>78</v>
      </c>
      <c r="M70" s="345"/>
      <c r="N70" s="343" t="s">
        <v>22</v>
      </c>
      <c r="O70" s="344"/>
      <c r="P70" s="345"/>
      <c r="Q70" s="343" t="s">
        <v>23</v>
      </c>
      <c r="R70" s="344"/>
      <c r="S70" s="345"/>
      <c r="T70" s="343" t="s">
        <v>24</v>
      </c>
      <c r="U70" s="344"/>
      <c r="V70" s="345"/>
      <c r="W70" s="343" t="s">
        <v>25</v>
      </c>
      <c r="X70" s="344"/>
      <c r="Y70" s="345"/>
      <c r="Z70" s="334" t="s">
        <v>26</v>
      </c>
    </row>
    <row r="71" spans="2:27" x14ac:dyDescent="0.25">
      <c r="B71" s="316" t="s">
        <v>27</v>
      </c>
      <c r="C71" s="318"/>
      <c r="D71" s="316" t="s">
        <v>56</v>
      </c>
      <c r="E71" s="318"/>
      <c r="F71" s="337" t="s">
        <v>28</v>
      </c>
      <c r="G71" s="338"/>
      <c r="H71" s="341" t="s">
        <v>73</v>
      </c>
      <c r="I71" s="343" t="s">
        <v>83</v>
      </c>
      <c r="J71" s="344"/>
      <c r="K71" s="345"/>
      <c r="L71" s="355"/>
      <c r="M71" s="357"/>
      <c r="N71" s="346"/>
      <c r="O71" s="347"/>
      <c r="P71" s="348"/>
      <c r="Q71" s="346"/>
      <c r="R71" s="347"/>
      <c r="S71" s="348"/>
      <c r="T71" s="346"/>
      <c r="U71" s="347"/>
      <c r="V71" s="348"/>
      <c r="W71" s="346"/>
      <c r="X71" s="347"/>
      <c r="Y71" s="348"/>
      <c r="Z71" s="335"/>
    </row>
    <row r="72" spans="2:27" ht="15" customHeight="1" x14ac:dyDescent="0.25">
      <c r="B72" s="322"/>
      <c r="C72" s="324"/>
      <c r="D72" s="322"/>
      <c r="E72" s="324"/>
      <c r="F72" s="339"/>
      <c r="G72" s="340"/>
      <c r="H72" s="342"/>
      <c r="I72" s="346"/>
      <c r="J72" s="347"/>
      <c r="K72" s="348"/>
      <c r="L72" s="346"/>
      <c r="M72" s="348"/>
      <c r="N72" s="80" t="s">
        <v>81</v>
      </c>
      <c r="O72" s="85" t="s">
        <v>80</v>
      </c>
      <c r="P72" s="81" t="s">
        <v>82</v>
      </c>
      <c r="Q72" s="80" t="s">
        <v>81</v>
      </c>
      <c r="R72" s="85" t="s">
        <v>80</v>
      </c>
      <c r="S72" s="81" t="s">
        <v>82</v>
      </c>
      <c r="T72" s="80" t="s">
        <v>81</v>
      </c>
      <c r="U72" s="85" t="s">
        <v>80</v>
      </c>
      <c r="V72" s="81" t="s">
        <v>82</v>
      </c>
      <c r="W72" s="80" t="s">
        <v>81</v>
      </c>
      <c r="X72" s="85" t="s">
        <v>80</v>
      </c>
      <c r="Y72" s="81" t="s">
        <v>82</v>
      </c>
      <c r="Z72" s="336"/>
    </row>
    <row r="73" spans="2:27" ht="15" customHeight="1" x14ac:dyDescent="0.25">
      <c r="B73" s="381" t="s">
        <v>62</v>
      </c>
      <c r="C73" s="382"/>
      <c r="D73" s="66" t="s">
        <v>61</v>
      </c>
      <c r="E73" s="68" t="s">
        <v>105</v>
      </c>
      <c r="F73" s="241" t="s">
        <v>247</v>
      </c>
      <c r="G73" s="385"/>
      <c r="H73" s="390" t="s">
        <v>74</v>
      </c>
      <c r="I73" s="77" t="s">
        <v>29</v>
      </c>
      <c r="J73" s="168">
        <f>+P73+S73+V73+Y73</f>
        <v>30</v>
      </c>
      <c r="K73" s="169"/>
      <c r="L73" s="377">
        <f>+((J73-J74)/J74)*100%</f>
        <v>0.5</v>
      </c>
      <c r="M73" s="378"/>
      <c r="N73" s="371">
        <f>+((P73-P74)/+P74)*100%</f>
        <v>0.5</v>
      </c>
      <c r="O73" s="86" t="s">
        <v>61</v>
      </c>
      <c r="P73" s="87">
        <v>15</v>
      </c>
      <c r="Q73" s="371">
        <f>+((S73-S74)/+S74)*100%</f>
        <v>0.5</v>
      </c>
      <c r="R73" s="86" t="s">
        <v>61</v>
      </c>
      <c r="S73" s="87">
        <v>15</v>
      </c>
      <c r="T73" s="371">
        <v>0</v>
      </c>
      <c r="U73" s="86" t="s">
        <v>61</v>
      </c>
      <c r="V73" s="170"/>
      <c r="W73" s="371">
        <v>0</v>
      </c>
      <c r="X73" s="86" t="s">
        <v>61</v>
      </c>
      <c r="Y73" s="170"/>
      <c r="Z73" s="365">
        <f>+J73/J74</f>
        <v>1.5</v>
      </c>
    </row>
    <row r="74" spans="2:27" ht="15" customHeight="1" x14ac:dyDescent="0.25">
      <c r="B74" s="383"/>
      <c r="C74" s="384"/>
      <c r="D74" s="56"/>
      <c r="E74" s="373" t="s">
        <v>245</v>
      </c>
      <c r="F74" s="386"/>
      <c r="G74" s="387"/>
      <c r="H74" s="391"/>
      <c r="I74" s="77" t="s">
        <v>79</v>
      </c>
      <c r="J74" s="168">
        <f t="shared" ref="J74:J76" si="3">+P74+S74+V74+Y74</f>
        <v>20</v>
      </c>
      <c r="K74" s="169"/>
      <c r="L74" s="379"/>
      <c r="M74" s="380"/>
      <c r="N74" s="372"/>
      <c r="O74" s="86" t="s">
        <v>63</v>
      </c>
      <c r="P74" s="65">
        <v>10</v>
      </c>
      <c r="Q74" s="372"/>
      <c r="R74" s="86" t="s">
        <v>63</v>
      </c>
      <c r="S74" s="65">
        <v>10</v>
      </c>
      <c r="T74" s="372"/>
      <c r="U74" s="86" t="s">
        <v>63</v>
      </c>
      <c r="V74" s="65"/>
      <c r="W74" s="372"/>
      <c r="X74" s="86" t="s">
        <v>63</v>
      </c>
      <c r="Y74" s="65"/>
      <c r="Z74" s="366"/>
    </row>
    <row r="75" spans="2:27" ht="12" customHeight="1" x14ac:dyDescent="0.25">
      <c r="B75" s="71"/>
      <c r="C75" s="72"/>
      <c r="D75" s="56"/>
      <c r="E75" s="373"/>
      <c r="F75" s="386"/>
      <c r="G75" s="387"/>
      <c r="H75" s="375" t="s">
        <v>75</v>
      </c>
      <c r="I75" s="77" t="s">
        <v>29</v>
      </c>
      <c r="J75" s="168">
        <f t="shared" si="3"/>
        <v>40</v>
      </c>
      <c r="K75" s="169"/>
      <c r="L75" s="377">
        <f>+((J75-J76)/J76)*100%</f>
        <v>1</v>
      </c>
      <c r="M75" s="378"/>
      <c r="N75" s="371">
        <f>+((P75-P76)/+P76)*100%</f>
        <v>1</v>
      </c>
      <c r="O75" s="86" t="s">
        <v>61</v>
      </c>
      <c r="P75" s="87">
        <v>20</v>
      </c>
      <c r="Q75" s="371">
        <f>+((S75-S76)/+S76)*100%</f>
        <v>1</v>
      </c>
      <c r="R75" s="86" t="s">
        <v>61</v>
      </c>
      <c r="S75" s="87">
        <v>20</v>
      </c>
      <c r="T75" s="371">
        <v>0</v>
      </c>
      <c r="U75" s="86" t="s">
        <v>61</v>
      </c>
      <c r="V75" s="170"/>
      <c r="W75" s="371">
        <v>0</v>
      </c>
      <c r="X75" s="86" t="s">
        <v>61</v>
      </c>
      <c r="Y75" s="170"/>
      <c r="Z75" s="365">
        <f>+J75/J76</f>
        <v>2</v>
      </c>
    </row>
    <row r="76" spans="2:27" ht="12" customHeight="1" x14ac:dyDescent="0.25">
      <c r="B76" s="367" t="s">
        <v>57</v>
      </c>
      <c r="C76" s="368"/>
      <c r="D76" s="57"/>
      <c r="E76" s="374"/>
      <c r="F76" s="388"/>
      <c r="G76" s="389"/>
      <c r="H76" s="376"/>
      <c r="I76" s="77" t="s">
        <v>79</v>
      </c>
      <c r="J76" s="168">
        <f t="shared" si="3"/>
        <v>20</v>
      </c>
      <c r="K76" s="169"/>
      <c r="L76" s="379"/>
      <c r="M76" s="380"/>
      <c r="N76" s="372"/>
      <c r="O76" s="86" t="s">
        <v>63</v>
      </c>
      <c r="P76" s="65">
        <v>10</v>
      </c>
      <c r="Q76" s="372"/>
      <c r="R76" s="86" t="s">
        <v>63</v>
      </c>
      <c r="S76" s="65">
        <v>10</v>
      </c>
      <c r="T76" s="372"/>
      <c r="U76" s="86" t="s">
        <v>63</v>
      </c>
      <c r="V76" s="65"/>
      <c r="W76" s="372"/>
      <c r="X76" s="86" t="s">
        <v>63</v>
      </c>
      <c r="Y76" s="65"/>
      <c r="Z76" s="366"/>
    </row>
    <row r="77" spans="2:27" ht="12" customHeight="1" x14ac:dyDescent="0.25">
      <c r="B77" s="428" t="s">
        <v>110</v>
      </c>
      <c r="C77" s="429"/>
      <c r="D77" s="67" t="s">
        <v>63</v>
      </c>
      <c r="E77" s="70" t="s">
        <v>107</v>
      </c>
      <c r="F77" s="241" t="s">
        <v>247</v>
      </c>
      <c r="G77" s="385"/>
      <c r="H77" s="375" t="s">
        <v>76</v>
      </c>
      <c r="I77" s="392"/>
      <c r="J77" s="393"/>
      <c r="K77" s="394"/>
      <c r="L77" s="398" t="s">
        <v>73</v>
      </c>
      <c r="M77" s="399"/>
      <c r="N77" s="449">
        <f>550000+653749.99</f>
        <v>1203749.99</v>
      </c>
      <c r="O77" s="562"/>
      <c r="P77" s="563"/>
      <c r="Q77" s="432">
        <v>1203749.99</v>
      </c>
      <c r="R77" s="528"/>
      <c r="S77" s="529"/>
      <c r="T77" s="432">
        <v>1203749.99</v>
      </c>
      <c r="U77" s="528"/>
      <c r="V77" s="529"/>
      <c r="W77" s="432"/>
      <c r="X77" s="528"/>
      <c r="Y77" s="529"/>
      <c r="Z77" s="414">
        <f>+N77+Q77+T77+W77</f>
        <v>3611249.9699999997</v>
      </c>
      <c r="AA77" s="16"/>
    </row>
    <row r="78" spans="2:27" ht="12" customHeight="1" x14ac:dyDescent="0.25">
      <c r="B78" s="430"/>
      <c r="C78" s="431"/>
      <c r="D78" s="56"/>
      <c r="E78" s="373" t="s">
        <v>246</v>
      </c>
      <c r="F78" s="386"/>
      <c r="G78" s="387"/>
      <c r="H78" s="376"/>
      <c r="I78" s="395"/>
      <c r="J78" s="396"/>
      <c r="K78" s="397"/>
      <c r="L78" s="400"/>
      <c r="M78" s="401"/>
      <c r="N78" s="564"/>
      <c r="O78" s="565"/>
      <c r="P78" s="566"/>
      <c r="Q78" s="530"/>
      <c r="R78" s="531"/>
      <c r="S78" s="532"/>
      <c r="T78" s="530"/>
      <c r="U78" s="531"/>
      <c r="V78" s="532"/>
      <c r="W78" s="530"/>
      <c r="X78" s="531"/>
      <c r="Y78" s="532"/>
      <c r="Z78" s="415"/>
    </row>
    <row r="79" spans="2:27" ht="15" customHeight="1" x14ac:dyDescent="0.25">
      <c r="B79" s="73"/>
      <c r="C79" s="74"/>
      <c r="D79" s="56"/>
      <c r="E79" s="373"/>
      <c r="F79" s="386"/>
      <c r="G79" s="387"/>
      <c r="H79" s="375" t="s">
        <v>77</v>
      </c>
      <c r="I79" s="93"/>
      <c r="J79" s="94"/>
      <c r="K79" s="95"/>
      <c r="L79" s="398"/>
      <c r="M79" s="399"/>
      <c r="N79" s="443">
        <v>500000</v>
      </c>
      <c r="O79" s="575"/>
      <c r="P79" s="576"/>
      <c r="Q79" s="432">
        <v>500000</v>
      </c>
      <c r="R79" s="528"/>
      <c r="S79" s="529"/>
      <c r="T79" s="432">
        <v>1203749.99</v>
      </c>
      <c r="U79" s="528"/>
      <c r="V79" s="529"/>
      <c r="W79" s="432"/>
      <c r="X79" s="528"/>
      <c r="Y79" s="529"/>
      <c r="Z79" s="414">
        <f>+N79+Q79+T79+W79</f>
        <v>2203749.9900000002</v>
      </c>
    </row>
    <row r="80" spans="2:27" x14ac:dyDescent="0.25">
      <c r="B80" s="75" t="s">
        <v>54</v>
      </c>
      <c r="C80" s="76" t="s">
        <v>55</v>
      </c>
      <c r="D80" s="57"/>
      <c r="E80" s="374"/>
      <c r="F80" s="388"/>
      <c r="G80" s="389"/>
      <c r="H80" s="376"/>
      <c r="I80" s="96"/>
      <c r="J80" s="97"/>
      <c r="K80" s="98"/>
      <c r="L80" s="400"/>
      <c r="M80" s="401"/>
      <c r="N80" s="577"/>
      <c r="O80" s="578"/>
      <c r="P80" s="579"/>
      <c r="Q80" s="530"/>
      <c r="R80" s="531"/>
      <c r="S80" s="532"/>
      <c r="T80" s="530"/>
      <c r="U80" s="531"/>
      <c r="V80" s="532"/>
      <c r="W80" s="530"/>
      <c r="X80" s="531"/>
      <c r="Y80" s="532"/>
      <c r="Z80" s="415"/>
    </row>
    <row r="81" spans="2:26" ht="15" customHeight="1" x14ac:dyDescent="0.25">
      <c r="B81" s="89"/>
      <c r="C81" s="90"/>
      <c r="D81" s="90"/>
      <c r="E81" s="90"/>
      <c r="F81" s="90"/>
      <c r="G81" s="90"/>
      <c r="H81" s="90"/>
      <c r="I81" s="91"/>
      <c r="J81" s="91"/>
      <c r="K81" s="91"/>
      <c r="L81" s="90"/>
      <c r="M81" s="90"/>
      <c r="N81" s="91"/>
      <c r="O81" s="91"/>
      <c r="P81" s="91"/>
      <c r="Q81" s="91"/>
      <c r="R81" s="91"/>
      <c r="S81" s="91"/>
      <c r="T81" s="91"/>
      <c r="U81" s="91"/>
      <c r="V81" s="91"/>
      <c r="W81" s="91"/>
      <c r="X81" s="91"/>
      <c r="Y81" s="91"/>
      <c r="Z81" s="92"/>
    </row>
    <row r="82" spans="2:26" ht="15" customHeight="1" x14ac:dyDescent="0.25">
      <c r="B82" s="89"/>
      <c r="C82" s="90"/>
      <c r="D82" s="90"/>
      <c r="E82" s="90"/>
      <c r="F82" s="90"/>
      <c r="G82" s="90"/>
      <c r="H82" s="90"/>
      <c r="I82" s="91"/>
      <c r="J82" s="91"/>
      <c r="K82" s="91"/>
      <c r="L82" s="90"/>
      <c r="M82" s="90"/>
      <c r="N82" s="91"/>
      <c r="O82" s="91"/>
      <c r="P82" s="91"/>
      <c r="Q82" s="91"/>
      <c r="R82" s="91"/>
      <c r="S82" s="91"/>
      <c r="T82" s="91"/>
      <c r="U82" s="91"/>
      <c r="V82" s="91"/>
      <c r="W82" s="91"/>
      <c r="X82" s="91"/>
      <c r="Y82" s="91"/>
      <c r="Z82" s="92"/>
    </row>
    <row r="83" spans="2:26" ht="37.5" customHeight="1" x14ac:dyDescent="0.25">
      <c r="B83" s="597" t="s">
        <v>151</v>
      </c>
      <c r="C83" s="598"/>
      <c r="D83" s="598"/>
      <c r="E83" s="598"/>
      <c r="F83" s="598"/>
      <c r="G83" s="598"/>
      <c r="H83" s="598"/>
      <c r="I83" s="598"/>
      <c r="J83" s="598"/>
      <c r="K83" s="599"/>
      <c r="L83" s="343" t="s">
        <v>78</v>
      </c>
      <c r="M83" s="345"/>
      <c r="N83" s="343" t="s">
        <v>22</v>
      </c>
      <c r="O83" s="344"/>
      <c r="P83" s="345"/>
      <c r="Q83" s="343" t="s">
        <v>23</v>
      </c>
      <c r="R83" s="344"/>
      <c r="S83" s="345"/>
      <c r="T83" s="343" t="s">
        <v>24</v>
      </c>
      <c r="U83" s="344"/>
      <c r="V83" s="345"/>
      <c r="W83" s="343" t="s">
        <v>25</v>
      </c>
      <c r="X83" s="344"/>
      <c r="Y83" s="345"/>
      <c r="Z83" s="334" t="s">
        <v>26</v>
      </c>
    </row>
    <row r="84" spans="2:26" ht="12" customHeight="1" x14ac:dyDescent="0.25">
      <c r="B84" s="316" t="s">
        <v>27</v>
      </c>
      <c r="C84" s="318"/>
      <c r="D84" s="316" t="s">
        <v>56</v>
      </c>
      <c r="E84" s="318"/>
      <c r="F84" s="337" t="s">
        <v>28</v>
      </c>
      <c r="G84" s="338"/>
      <c r="H84" s="341" t="s">
        <v>73</v>
      </c>
      <c r="I84" s="343" t="s">
        <v>83</v>
      </c>
      <c r="J84" s="344"/>
      <c r="K84" s="345"/>
      <c r="L84" s="355"/>
      <c r="M84" s="357"/>
      <c r="N84" s="346"/>
      <c r="O84" s="347"/>
      <c r="P84" s="348"/>
      <c r="Q84" s="346"/>
      <c r="R84" s="347"/>
      <c r="S84" s="348"/>
      <c r="T84" s="346"/>
      <c r="U84" s="347"/>
      <c r="V84" s="348"/>
      <c r="W84" s="346"/>
      <c r="X84" s="347"/>
      <c r="Y84" s="348"/>
      <c r="Z84" s="335"/>
    </row>
    <row r="85" spans="2:26" ht="12" customHeight="1" x14ac:dyDescent="0.25">
      <c r="B85" s="322"/>
      <c r="C85" s="324"/>
      <c r="D85" s="322"/>
      <c r="E85" s="324"/>
      <c r="F85" s="339"/>
      <c r="G85" s="340"/>
      <c r="H85" s="342"/>
      <c r="I85" s="346"/>
      <c r="J85" s="347"/>
      <c r="K85" s="348"/>
      <c r="L85" s="346"/>
      <c r="M85" s="348"/>
      <c r="N85" s="80" t="s">
        <v>81</v>
      </c>
      <c r="O85" s="85" t="s">
        <v>80</v>
      </c>
      <c r="P85" s="81" t="s">
        <v>82</v>
      </c>
      <c r="Q85" s="80" t="s">
        <v>81</v>
      </c>
      <c r="R85" s="85" t="s">
        <v>80</v>
      </c>
      <c r="S85" s="81" t="s">
        <v>82</v>
      </c>
      <c r="T85" s="80" t="s">
        <v>81</v>
      </c>
      <c r="U85" s="85" t="s">
        <v>80</v>
      </c>
      <c r="V85" s="81" t="s">
        <v>82</v>
      </c>
      <c r="W85" s="80" t="s">
        <v>81</v>
      </c>
      <c r="X85" s="85" t="s">
        <v>80</v>
      </c>
      <c r="Y85" s="81" t="s">
        <v>82</v>
      </c>
      <c r="Z85" s="336"/>
    </row>
    <row r="86" spans="2:26" ht="12" customHeight="1" x14ac:dyDescent="0.25">
      <c r="B86" s="381" t="s">
        <v>62</v>
      </c>
      <c r="C86" s="382"/>
      <c r="D86" s="66" t="s">
        <v>61</v>
      </c>
      <c r="E86" s="68" t="s">
        <v>111</v>
      </c>
      <c r="F86" s="241" t="s">
        <v>242</v>
      </c>
      <c r="G86" s="385"/>
      <c r="H86" s="390" t="s">
        <v>74</v>
      </c>
      <c r="I86" s="77" t="s">
        <v>29</v>
      </c>
      <c r="J86" s="168">
        <f>+P86+S86+V86+Y86</f>
        <v>3</v>
      </c>
      <c r="K86" s="169"/>
      <c r="L86" s="377">
        <f>+((J86-J87)/J87)*100%</f>
        <v>0.5</v>
      </c>
      <c r="M86" s="378"/>
      <c r="N86" s="371">
        <f>+((P86-P87)/+P87)*100%</f>
        <v>0</v>
      </c>
      <c r="O86" s="86" t="s">
        <v>61</v>
      </c>
      <c r="P86" s="87">
        <v>1</v>
      </c>
      <c r="Q86" s="371">
        <f>+((S86-S87)/+S87)*100%</f>
        <v>1</v>
      </c>
      <c r="R86" s="86" t="s">
        <v>61</v>
      </c>
      <c r="S86" s="87">
        <v>2</v>
      </c>
      <c r="T86" s="371">
        <v>0</v>
      </c>
      <c r="U86" s="86" t="s">
        <v>61</v>
      </c>
      <c r="V86" s="170"/>
      <c r="W86" s="371">
        <v>0</v>
      </c>
      <c r="X86" s="86" t="s">
        <v>61</v>
      </c>
      <c r="Y86" s="170"/>
      <c r="Z86" s="365">
        <f>+J86/J87</f>
        <v>1.5</v>
      </c>
    </row>
    <row r="87" spans="2:26" ht="12" customHeight="1" x14ac:dyDescent="0.25">
      <c r="B87" s="383"/>
      <c r="C87" s="384"/>
      <c r="D87" s="56"/>
      <c r="E87" s="373" t="s">
        <v>243</v>
      </c>
      <c r="F87" s="386"/>
      <c r="G87" s="387"/>
      <c r="H87" s="391"/>
      <c r="I87" s="77" t="s">
        <v>79</v>
      </c>
      <c r="J87" s="168">
        <f t="shared" ref="J87:J89" si="4">+P87+S87+V87+Y87</f>
        <v>2</v>
      </c>
      <c r="K87" s="169"/>
      <c r="L87" s="379"/>
      <c r="M87" s="380"/>
      <c r="N87" s="372"/>
      <c r="O87" s="86" t="s">
        <v>63</v>
      </c>
      <c r="P87" s="65">
        <v>1</v>
      </c>
      <c r="Q87" s="372"/>
      <c r="R87" s="86" t="s">
        <v>63</v>
      </c>
      <c r="S87" s="65">
        <v>1</v>
      </c>
      <c r="T87" s="372"/>
      <c r="U87" s="86" t="s">
        <v>63</v>
      </c>
      <c r="V87" s="65"/>
      <c r="W87" s="372"/>
      <c r="X87" s="86" t="s">
        <v>63</v>
      </c>
      <c r="Y87" s="65"/>
      <c r="Z87" s="366"/>
    </row>
    <row r="88" spans="2:26" ht="15" customHeight="1" x14ac:dyDescent="0.25">
      <c r="B88" s="71"/>
      <c r="C88" s="72"/>
      <c r="D88" s="56"/>
      <c r="E88" s="373"/>
      <c r="F88" s="386"/>
      <c r="G88" s="387"/>
      <c r="H88" s="375" t="s">
        <v>75</v>
      </c>
      <c r="I88" s="77" t="s">
        <v>29</v>
      </c>
      <c r="J88" s="168">
        <f t="shared" si="4"/>
        <v>4</v>
      </c>
      <c r="K88" s="169"/>
      <c r="L88" s="377">
        <f>+((J88-J89)/J89)*100%</f>
        <v>0.33333333333333331</v>
      </c>
      <c r="M88" s="378"/>
      <c r="N88" s="371">
        <f>+((P88-P89)/+P89)*100%</f>
        <v>0</v>
      </c>
      <c r="O88" s="86" t="s">
        <v>61</v>
      </c>
      <c r="P88" s="87">
        <v>2</v>
      </c>
      <c r="Q88" s="371">
        <f>+((S88-S89)/+S89)*100%</f>
        <v>1</v>
      </c>
      <c r="R88" s="86" t="s">
        <v>61</v>
      </c>
      <c r="S88" s="87">
        <v>2</v>
      </c>
      <c r="T88" s="371">
        <v>0</v>
      </c>
      <c r="U88" s="86" t="s">
        <v>61</v>
      </c>
      <c r="V88" s="170"/>
      <c r="W88" s="371">
        <v>0</v>
      </c>
      <c r="X88" s="86" t="s">
        <v>61</v>
      </c>
      <c r="Y88" s="170"/>
      <c r="Z88" s="365">
        <f>+J88/J89</f>
        <v>1.3333333333333333</v>
      </c>
    </row>
    <row r="89" spans="2:26" x14ac:dyDescent="0.25">
      <c r="B89" s="367" t="s">
        <v>57</v>
      </c>
      <c r="C89" s="368"/>
      <c r="D89" s="57"/>
      <c r="E89" s="374"/>
      <c r="F89" s="388"/>
      <c r="G89" s="389"/>
      <c r="H89" s="376"/>
      <c r="I89" s="77" t="s">
        <v>79</v>
      </c>
      <c r="J89" s="168">
        <f t="shared" si="4"/>
        <v>3</v>
      </c>
      <c r="K89" s="169"/>
      <c r="L89" s="379"/>
      <c r="M89" s="380"/>
      <c r="N89" s="372"/>
      <c r="O89" s="86" t="s">
        <v>63</v>
      </c>
      <c r="P89" s="65">
        <v>2</v>
      </c>
      <c r="Q89" s="372"/>
      <c r="R89" s="86" t="s">
        <v>63</v>
      </c>
      <c r="S89" s="65">
        <v>1</v>
      </c>
      <c r="T89" s="372"/>
      <c r="U89" s="86" t="s">
        <v>63</v>
      </c>
      <c r="V89" s="65"/>
      <c r="W89" s="372"/>
      <c r="X89" s="86" t="s">
        <v>63</v>
      </c>
      <c r="Y89" s="65"/>
      <c r="Z89" s="366"/>
    </row>
    <row r="90" spans="2:26" ht="15" customHeight="1" x14ac:dyDescent="0.25">
      <c r="B90" s="428" t="s">
        <v>113</v>
      </c>
      <c r="C90" s="429"/>
      <c r="D90" s="67" t="s">
        <v>63</v>
      </c>
      <c r="E90" s="70" t="s">
        <v>112</v>
      </c>
      <c r="F90" s="241" t="s">
        <v>242</v>
      </c>
      <c r="G90" s="385"/>
      <c r="H90" s="375" t="s">
        <v>76</v>
      </c>
      <c r="I90" s="392"/>
      <c r="J90" s="393"/>
      <c r="K90" s="394"/>
      <c r="L90" s="398" t="s">
        <v>73</v>
      </c>
      <c r="M90" s="399"/>
      <c r="N90" s="449">
        <v>1200000</v>
      </c>
      <c r="O90" s="562"/>
      <c r="P90" s="563"/>
      <c r="Q90" s="432">
        <v>1200000</v>
      </c>
      <c r="R90" s="528"/>
      <c r="S90" s="529"/>
      <c r="T90" s="432">
        <v>1200000</v>
      </c>
      <c r="U90" s="528"/>
      <c r="V90" s="529"/>
      <c r="W90" s="432"/>
      <c r="X90" s="528"/>
      <c r="Y90" s="529"/>
      <c r="Z90" s="414">
        <f>+N90+Q90+T90+W90</f>
        <v>3600000</v>
      </c>
    </row>
    <row r="91" spans="2:26" ht="15" customHeight="1" x14ac:dyDescent="0.25">
      <c r="B91" s="430"/>
      <c r="C91" s="431"/>
      <c r="D91" s="56"/>
      <c r="E91" s="373" t="s">
        <v>244</v>
      </c>
      <c r="F91" s="386"/>
      <c r="G91" s="387"/>
      <c r="H91" s="376"/>
      <c r="I91" s="395"/>
      <c r="J91" s="396"/>
      <c r="K91" s="397"/>
      <c r="L91" s="400"/>
      <c r="M91" s="401"/>
      <c r="N91" s="564"/>
      <c r="O91" s="565"/>
      <c r="P91" s="566"/>
      <c r="Q91" s="530"/>
      <c r="R91" s="531"/>
      <c r="S91" s="532"/>
      <c r="T91" s="530"/>
      <c r="U91" s="531"/>
      <c r="V91" s="532"/>
      <c r="W91" s="530"/>
      <c r="X91" s="531"/>
      <c r="Y91" s="532"/>
      <c r="Z91" s="415"/>
    </row>
    <row r="92" spans="2:26" ht="15" customHeight="1" x14ac:dyDescent="0.25">
      <c r="B92" s="73"/>
      <c r="C92" s="74"/>
      <c r="D92" s="56"/>
      <c r="E92" s="373"/>
      <c r="F92" s="386"/>
      <c r="G92" s="387"/>
      <c r="H92" s="375" t="s">
        <v>77</v>
      </c>
      <c r="I92" s="93"/>
      <c r="J92" s="94"/>
      <c r="K92" s="95"/>
      <c r="L92" s="398"/>
      <c r="M92" s="399"/>
      <c r="N92" s="443">
        <v>950000</v>
      </c>
      <c r="O92" s="575"/>
      <c r="P92" s="576"/>
      <c r="Q92" s="432">
        <v>3300000</v>
      </c>
      <c r="R92" s="528"/>
      <c r="S92" s="529"/>
      <c r="T92" s="432">
        <v>3089516.87</v>
      </c>
      <c r="U92" s="528"/>
      <c r="V92" s="529"/>
      <c r="W92" s="432"/>
      <c r="X92" s="528"/>
      <c r="Y92" s="529"/>
      <c r="Z92" s="414">
        <f>+N92+Q92+T92+W92</f>
        <v>7339516.8700000001</v>
      </c>
    </row>
    <row r="93" spans="2:26" ht="12" customHeight="1" x14ac:dyDescent="0.25">
      <c r="B93" s="75" t="s">
        <v>54</v>
      </c>
      <c r="C93" s="76" t="s">
        <v>55</v>
      </c>
      <c r="D93" s="57"/>
      <c r="E93" s="374"/>
      <c r="F93" s="388"/>
      <c r="G93" s="389"/>
      <c r="H93" s="376"/>
      <c r="I93" s="96"/>
      <c r="J93" s="97"/>
      <c r="K93" s="98"/>
      <c r="L93" s="400"/>
      <c r="M93" s="401"/>
      <c r="N93" s="577"/>
      <c r="O93" s="578"/>
      <c r="P93" s="579"/>
      <c r="Q93" s="530"/>
      <c r="R93" s="531"/>
      <c r="S93" s="532"/>
      <c r="T93" s="530"/>
      <c r="U93" s="531"/>
      <c r="V93" s="532"/>
      <c r="W93" s="530"/>
      <c r="X93" s="531"/>
      <c r="Y93" s="532"/>
      <c r="Z93" s="415"/>
    </row>
    <row r="94" spans="2:26" ht="12" customHeight="1" x14ac:dyDescent="0.25">
      <c r="B94" s="58"/>
      <c r="C94" s="58"/>
      <c r="D94" s="58"/>
      <c r="E94" s="58"/>
      <c r="F94" s="18"/>
      <c r="G94" s="18"/>
      <c r="H94" s="19"/>
      <c r="I94" s="24"/>
      <c r="J94" s="21"/>
      <c r="K94" s="21"/>
      <c r="L94" s="17"/>
      <c r="M94" s="17"/>
      <c r="N94" s="22"/>
      <c r="O94" s="22"/>
      <c r="P94" s="22"/>
      <c r="Q94" s="22"/>
      <c r="R94" s="22"/>
      <c r="S94" s="22"/>
      <c r="T94" s="22"/>
      <c r="U94" s="22"/>
      <c r="V94" s="22"/>
      <c r="W94" s="22"/>
      <c r="X94" s="22"/>
      <c r="Y94" s="22"/>
      <c r="Z94" s="23"/>
    </row>
    <row r="95" spans="2:26" ht="12" customHeight="1" x14ac:dyDescent="0.25">
      <c r="B95" s="58"/>
      <c r="C95" s="58"/>
      <c r="D95" s="58"/>
      <c r="E95" s="58"/>
      <c r="F95" s="18"/>
      <c r="G95" s="18"/>
      <c r="H95" s="19"/>
      <c r="I95" s="20" t="s">
        <v>30</v>
      </c>
      <c r="J95" s="30"/>
      <c r="K95" s="21"/>
      <c r="L95" s="17" t="s">
        <v>31</v>
      </c>
      <c r="M95" s="17"/>
      <c r="N95" s="22"/>
      <c r="O95" s="22"/>
      <c r="P95" s="22"/>
      <c r="Q95" s="22"/>
      <c r="R95" s="22"/>
      <c r="S95" s="22"/>
      <c r="T95" s="22"/>
      <c r="U95" s="22"/>
      <c r="V95" s="22"/>
      <c r="W95" s="22"/>
      <c r="X95" s="22"/>
      <c r="Y95" s="22"/>
      <c r="Z95" s="23"/>
    </row>
    <row r="96" spans="2:26" ht="12" customHeight="1" x14ac:dyDescent="0.25">
      <c r="B96" s="58"/>
      <c r="C96" s="58"/>
      <c r="D96" s="58"/>
      <c r="E96" s="58"/>
      <c r="F96" s="18"/>
      <c r="G96" s="18"/>
      <c r="H96" s="19"/>
      <c r="I96" s="25"/>
      <c r="J96" s="21"/>
      <c r="K96" s="21"/>
      <c r="L96" s="17"/>
      <c r="M96" s="17"/>
      <c r="N96" s="22"/>
      <c r="O96" s="22"/>
      <c r="P96" s="22"/>
      <c r="Q96" s="22"/>
      <c r="R96" s="22"/>
      <c r="S96" s="22"/>
      <c r="T96" s="22"/>
      <c r="U96" s="22"/>
      <c r="V96" s="22"/>
      <c r="W96" s="22"/>
      <c r="X96" s="22"/>
      <c r="Y96" s="22"/>
      <c r="Z96" s="23"/>
    </row>
    <row r="97" spans="2:26" ht="12" customHeight="1" x14ac:dyDescent="0.25">
      <c r="B97" s="137"/>
      <c r="C97" s="138"/>
      <c r="D97" s="138"/>
      <c r="E97" s="138"/>
      <c r="F97" s="139"/>
      <c r="G97" s="139"/>
      <c r="H97" s="55"/>
      <c r="I97" s="140"/>
      <c r="J97" s="141"/>
      <c r="K97" s="141"/>
      <c r="L97" s="79"/>
      <c r="M97" s="79"/>
      <c r="N97" s="142"/>
      <c r="O97" s="142"/>
      <c r="P97" s="142"/>
      <c r="Q97" s="142"/>
      <c r="R97" s="142"/>
      <c r="S97" s="142"/>
      <c r="T97" s="142"/>
      <c r="U97" s="142"/>
      <c r="V97" s="142"/>
      <c r="W97" s="142"/>
      <c r="X97" s="142"/>
      <c r="Y97" s="142"/>
      <c r="Z97" s="143"/>
    </row>
    <row r="98" spans="2:26" ht="12" customHeight="1" x14ac:dyDescent="0.25">
      <c r="B98" s="137"/>
      <c r="C98" s="138"/>
      <c r="D98" s="138"/>
      <c r="E98" s="138"/>
      <c r="F98" s="139"/>
      <c r="G98" s="139"/>
      <c r="H98" s="55"/>
      <c r="I98" s="140"/>
      <c r="J98" s="141"/>
      <c r="K98" s="141"/>
      <c r="L98" s="79"/>
      <c r="M98" s="79"/>
      <c r="N98" s="142"/>
      <c r="O98" s="142"/>
      <c r="P98" s="142"/>
      <c r="Q98" s="142"/>
      <c r="R98" s="142"/>
      <c r="S98" s="142"/>
      <c r="T98" s="142"/>
      <c r="U98" s="142"/>
      <c r="V98" s="142"/>
      <c r="W98" s="142"/>
      <c r="X98" s="142"/>
      <c r="Y98" s="142"/>
      <c r="Z98" s="143"/>
    </row>
    <row r="99" spans="2:26" ht="12" customHeight="1" x14ac:dyDescent="0.25">
      <c r="B99" s="89"/>
      <c r="C99" s="128"/>
      <c r="D99" s="128"/>
      <c r="E99" s="128"/>
      <c r="F99" s="128"/>
      <c r="G99" s="128"/>
      <c r="H99" s="128"/>
      <c r="I99" s="123"/>
      <c r="J99" s="123"/>
      <c r="K99" s="123"/>
      <c r="L99" s="128"/>
      <c r="M99" s="128"/>
      <c r="N99" s="123"/>
      <c r="O99" s="123"/>
      <c r="P99" s="123"/>
      <c r="Q99" s="123"/>
      <c r="R99" s="123"/>
      <c r="S99" s="123"/>
      <c r="T99" s="123"/>
      <c r="U99" s="123"/>
      <c r="V99" s="123"/>
      <c r="W99" s="123"/>
      <c r="X99" s="123"/>
      <c r="Y99" s="123"/>
      <c r="Z99" s="124"/>
    </row>
    <row r="100" spans="2:26" ht="39.75" customHeight="1" x14ac:dyDescent="0.25">
      <c r="B100" s="597" t="s">
        <v>152</v>
      </c>
      <c r="C100" s="598"/>
      <c r="D100" s="598"/>
      <c r="E100" s="598"/>
      <c r="F100" s="598"/>
      <c r="G100" s="598"/>
      <c r="H100" s="598"/>
      <c r="I100" s="598"/>
      <c r="J100" s="598"/>
      <c r="K100" s="599"/>
      <c r="L100" s="343" t="s">
        <v>78</v>
      </c>
      <c r="M100" s="345"/>
      <c r="N100" s="343" t="s">
        <v>22</v>
      </c>
      <c r="O100" s="344"/>
      <c r="P100" s="345"/>
      <c r="Q100" s="343" t="s">
        <v>23</v>
      </c>
      <c r="R100" s="344"/>
      <c r="S100" s="345"/>
      <c r="T100" s="343" t="s">
        <v>24</v>
      </c>
      <c r="U100" s="344"/>
      <c r="V100" s="345"/>
      <c r="W100" s="343" t="s">
        <v>25</v>
      </c>
      <c r="X100" s="344"/>
      <c r="Y100" s="345"/>
      <c r="Z100" s="334" t="s">
        <v>26</v>
      </c>
    </row>
    <row r="101" spans="2:26" ht="12" customHeight="1" x14ac:dyDescent="0.25">
      <c r="B101" s="316" t="s">
        <v>27</v>
      </c>
      <c r="C101" s="318"/>
      <c r="D101" s="316" t="s">
        <v>56</v>
      </c>
      <c r="E101" s="318"/>
      <c r="F101" s="337" t="s">
        <v>28</v>
      </c>
      <c r="G101" s="338"/>
      <c r="H101" s="341" t="s">
        <v>73</v>
      </c>
      <c r="I101" s="343" t="s">
        <v>83</v>
      </c>
      <c r="J101" s="344"/>
      <c r="K101" s="345"/>
      <c r="L101" s="355"/>
      <c r="M101" s="357"/>
      <c r="N101" s="346"/>
      <c r="O101" s="347"/>
      <c r="P101" s="348"/>
      <c r="Q101" s="346"/>
      <c r="R101" s="347"/>
      <c r="S101" s="348"/>
      <c r="T101" s="346"/>
      <c r="U101" s="347"/>
      <c r="V101" s="348"/>
      <c r="W101" s="346"/>
      <c r="X101" s="347"/>
      <c r="Y101" s="348"/>
      <c r="Z101" s="335"/>
    </row>
    <row r="102" spans="2:26" ht="12" customHeight="1" x14ac:dyDescent="0.25">
      <c r="B102" s="322"/>
      <c r="C102" s="324"/>
      <c r="D102" s="322"/>
      <c r="E102" s="324"/>
      <c r="F102" s="339"/>
      <c r="G102" s="340"/>
      <c r="H102" s="342"/>
      <c r="I102" s="346"/>
      <c r="J102" s="347"/>
      <c r="K102" s="348"/>
      <c r="L102" s="346"/>
      <c r="M102" s="348"/>
      <c r="N102" s="125" t="s">
        <v>81</v>
      </c>
      <c r="O102" s="85" t="s">
        <v>80</v>
      </c>
      <c r="P102" s="112" t="s">
        <v>82</v>
      </c>
      <c r="Q102" s="125" t="s">
        <v>81</v>
      </c>
      <c r="R102" s="85" t="s">
        <v>80</v>
      </c>
      <c r="S102" s="112" t="s">
        <v>82</v>
      </c>
      <c r="T102" s="125" t="s">
        <v>81</v>
      </c>
      <c r="U102" s="85" t="s">
        <v>80</v>
      </c>
      <c r="V102" s="112" t="s">
        <v>82</v>
      </c>
      <c r="W102" s="125" t="s">
        <v>81</v>
      </c>
      <c r="X102" s="85" t="s">
        <v>80</v>
      </c>
      <c r="Y102" s="112" t="s">
        <v>82</v>
      </c>
      <c r="Z102" s="336"/>
    </row>
    <row r="103" spans="2:26" ht="12" customHeight="1" x14ac:dyDescent="0.25">
      <c r="B103" s="381" t="s">
        <v>62</v>
      </c>
      <c r="C103" s="382"/>
      <c r="D103" s="66" t="s">
        <v>61</v>
      </c>
      <c r="E103" s="68" t="s">
        <v>111</v>
      </c>
      <c r="F103" s="241" t="s">
        <v>241</v>
      </c>
      <c r="G103" s="385"/>
      <c r="H103" s="390" t="s">
        <v>74</v>
      </c>
      <c r="I103" s="77" t="s">
        <v>29</v>
      </c>
      <c r="J103" s="168">
        <f>+P103+S103+V103+Y103</f>
        <v>6</v>
      </c>
      <c r="K103" s="169"/>
      <c r="L103" s="377">
        <f>+((J103-J104)/J104)*100%</f>
        <v>0.5</v>
      </c>
      <c r="M103" s="378"/>
      <c r="N103" s="371">
        <f>+((P103-P104)/+P104)*100%</f>
        <v>0</v>
      </c>
      <c r="O103" s="86" t="s">
        <v>61</v>
      </c>
      <c r="P103" s="133">
        <v>1</v>
      </c>
      <c r="Q103" s="371">
        <f>+((S103-S104)/+S104)*100%</f>
        <v>0.66666666666666663</v>
      </c>
      <c r="R103" s="86" t="s">
        <v>61</v>
      </c>
      <c r="S103" s="133">
        <v>5</v>
      </c>
      <c r="T103" s="371">
        <v>0</v>
      </c>
      <c r="U103" s="86" t="s">
        <v>61</v>
      </c>
      <c r="V103" s="170"/>
      <c r="W103" s="371">
        <v>0</v>
      </c>
      <c r="X103" s="86" t="s">
        <v>61</v>
      </c>
      <c r="Y103" s="170"/>
      <c r="Z103" s="365">
        <f>+J103/J104</f>
        <v>1.5</v>
      </c>
    </row>
    <row r="104" spans="2:26" ht="12" customHeight="1" x14ac:dyDescent="0.25">
      <c r="B104" s="383"/>
      <c r="C104" s="384"/>
      <c r="D104" s="56"/>
      <c r="E104" s="373" t="s">
        <v>239</v>
      </c>
      <c r="F104" s="386"/>
      <c r="G104" s="387"/>
      <c r="H104" s="391"/>
      <c r="I104" s="77" t="s">
        <v>79</v>
      </c>
      <c r="J104" s="168">
        <f t="shared" ref="J104:J106" si="5">+P104+S104+V104+Y104</f>
        <v>4</v>
      </c>
      <c r="K104" s="169"/>
      <c r="L104" s="379"/>
      <c r="M104" s="380"/>
      <c r="N104" s="372"/>
      <c r="O104" s="86" t="s">
        <v>63</v>
      </c>
      <c r="P104" s="65">
        <v>1</v>
      </c>
      <c r="Q104" s="372"/>
      <c r="R104" s="86" t="s">
        <v>63</v>
      </c>
      <c r="S104" s="65">
        <v>3</v>
      </c>
      <c r="T104" s="372"/>
      <c r="U104" s="86" t="s">
        <v>63</v>
      </c>
      <c r="V104" s="65"/>
      <c r="W104" s="372"/>
      <c r="X104" s="86" t="s">
        <v>63</v>
      </c>
      <c r="Y104" s="65"/>
      <c r="Z104" s="366"/>
    </row>
    <row r="105" spans="2:26" ht="12" customHeight="1" x14ac:dyDescent="0.25">
      <c r="B105" s="110"/>
      <c r="C105" s="111"/>
      <c r="D105" s="56"/>
      <c r="E105" s="373"/>
      <c r="F105" s="386"/>
      <c r="G105" s="387"/>
      <c r="H105" s="375" t="s">
        <v>75</v>
      </c>
      <c r="I105" s="77" t="s">
        <v>29</v>
      </c>
      <c r="J105" s="168">
        <f t="shared" si="5"/>
        <v>7</v>
      </c>
      <c r="K105" s="169"/>
      <c r="L105" s="377">
        <f>+((J105-J106)/J106)*100%</f>
        <v>0.16666666666666666</v>
      </c>
      <c r="M105" s="378"/>
      <c r="N105" s="371">
        <f>+((P105-P106)/+P106)*100%</f>
        <v>0</v>
      </c>
      <c r="O105" s="86" t="s">
        <v>61</v>
      </c>
      <c r="P105" s="133">
        <v>2</v>
      </c>
      <c r="Q105" s="371">
        <f>+((S105-S106)/+S106)*100%</f>
        <v>0.25</v>
      </c>
      <c r="R105" s="86" t="s">
        <v>61</v>
      </c>
      <c r="S105" s="133">
        <v>5</v>
      </c>
      <c r="T105" s="371">
        <v>0</v>
      </c>
      <c r="U105" s="86" t="s">
        <v>61</v>
      </c>
      <c r="V105" s="170"/>
      <c r="W105" s="371">
        <v>0</v>
      </c>
      <c r="X105" s="86" t="s">
        <v>61</v>
      </c>
      <c r="Y105" s="170"/>
      <c r="Z105" s="365">
        <f>+J105/J106</f>
        <v>1.1666666666666667</v>
      </c>
    </row>
    <row r="106" spans="2:26" ht="12" customHeight="1" x14ac:dyDescent="0.25">
      <c r="B106" s="367" t="s">
        <v>57</v>
      </c>
      <c r="C106" s="368"/>
      <c r="D106" s="57"/>
      <c r="E106" s="374"/>
      <c r="F106" s="388"/>
      <c r="G106" s="389"/>
      <c r="H106" s="376"/>
      <c r="I106" s="77" t="s">
        <v>79</v>
      </c>
      <c r="J106" s="168">
        <f t="shared" si="5"/>
        <v>6</v>
      </c>
      <c r="K106" s="169"/>
      <c r="L106" s="379"/>
      <c r="M106" s="380"/>
      <c r="N106" s="372"/>
      <c r="O106" s="86" t="s">
        <v>63</v>
      </c>
      <c r="P106" s="65">
        <v>2</v>
      </c>
      <c r="Q106" s="372"/>
      <c r="R106" s="86" t="s">
        <v>63</v>
      </c>
      <c r="S106" s="65">
        <v>4</v>
      </c>
      <c r="T106" s="372"/>
      <c r="U106" s="86" t="s">
        <v>63</v>
      </c>
      <c r="V106" s="65"/>
      <c r="W106" s="372"/>
      <c r="X106" s="86" t="s">
        <v>63</v>
      </c>
      <c r="Y106" s="65"/>
      <c r="Z106" s="366"/>
    </row>
    <row r="107" spans="2:26" ht="12" customHeight="1" x14ac:dyDescent="0.25">
      <c r="B107" s="428" t="s">
        <v>113</v>
      </c>
      <c r="C107" s="429"/>
      <c r="D107" s="67" t="s">
        <v>63</v>
      </c>
      <c r="E107" s="107" t="s">
        <v>112</v>
      </c>
      <c r="F107" s="241" t="s">
        <v>241</v>
      </c>
      <c r="G107" s="385"/>
      <c r="H107" s="375" t="s">
        <v>76</v>
      </c>
      <c r="I107" s="392"/>
      <c r="J107" s="393"/>
      <c r="K107" s="394"/>
      <c r="L107" s="398" t="s">
        <v>73</v>
      </c>
      <c r="M107" s="399"/>
      <c r="N107" s="449">
        <v>600000</v>
      </c>
      <c r="O107" s="562"/>
      <c r="P107" s="563"/>
      <c r="Q107" s="432">
        <v>600000</v>
      </c>
      <c r="R107" s="528"/>
      <c r="S107" s="529"/>
      <c r="T107" s="432">
        <v>600000</v>
      </c>
      <c r="U107" s="528"/>
      <c r="V107" s="529"/>
      <c r="W107" s="432"/>
      <c r="X107" s="528"/>
      <c r="Y107" s="529"/>
      <c r="Z107" s="414">
        <f>+N107+Q107+T107+W107</f>
        <v>1800000</v>
      </c>
    </row>
    <row r="108" spans="2:26" ht="12" customHeight="1" x14ac:dyDescent="0.25">
      <c r="B108" s="430"/>
      <c r="C108" s="431"/>
      <c r="D108" s="56"/>
      <c r="E108" s="373" t="s">
        <v>240</v>
      </c>
      <c r="F108" s="386"/>
      <c r="G108" s="387"/>
      <c r="H108" s="376"/>
      <c r="I108" s="395"/>
      <c r="J108" s="396"/>
      <c r="K108" s="397"/>
      <c r="L108" s="400"/>
      <c r="M108" s="401"/>
      <c r="N108" s="564"/>
      <c r="O108" s="565"/>
      <c r="P108" s="566"/>
      <c r="Q108" s="530"/>
      <c r="R108" s="531"/>
      <c r="S108" s="532"/>
      <c r="T108" s="530"/>
      <c r="U108" s="531"/>
      <c r="V108" s="532"/>
      <c r="W108" s="530"/>
      <c r="X108" s="531"/>
      <c r="Y108" s="532"/>
      <c r="Z108" s="415"/>
    </row>
    <row r="109" spans="2:26" ht="12" customHeight="1" x14ac:dyDescent="0.25">
      <c r="B109" s="108"/>
      <c r="C109" s="109"/>
      <c r="D109" s="56"/>
      <c r="E109" s="373"/>
      <c r="F109" s="386"/>
      <c r="G109" s="387"/>
      <c r="H109" s="375" t="s">
        <v>77</v>
      </c>
      <c r="I109" s="93"/>
      <c r="J109" s="94"/>
      <c r="K109" s="95"/>
      <c r="L109" s="398"/>
      <c r="M109" s="399"/>
      <c r="N109" s="443">
        <v>500000</v>
      </c>
      <c r="O109" s="575"/>
      <c r="P109" s="576"/>
      <c r="Q109" s="432">
        <v>630000</v>
      </c>
      <c r="R109" s="528"/>
      <c r="S109" s="529"/>
      <c r="T109" s="432">
        <v>600000</v>
      </c>
      <c r="U109" s="528"/>
      <c r="V109" s="529"/>
      <c r="W109" s="432"/>
      <c r="X109" s="528"/>
      <c r="Y109" s="529"/>
      <c r="Z109" s="414">
        <f>+N109+Q109+T109+W109</f>
        <v>1730000</v>
      </c>
    </row>
    <row r="110" spans="2:26" ht="12" customHeight="1" x14ac:dyDescent="0.25">
      <c r="B110" s="75" t="s">
        <v>54</v>
      </c>
      <c r="C110" s="76" t="s">
        <v>55</v>
      </c>
      <c r="D110" s="57"/>
      <c r="E110" s="374"/>
      <c r="F110" s="388"/>
      <c r="G110" s="389"/>
      <c r="H110" s="376"/>
      <c r="I110" s="96"/>
      <c r="J110" s="97"/>
      <c r="K110" s="98"/>
      <c r="L110" s="400"/>
      <c r="M110" s="401"/>
      <c r="N110" s="577"/>
      <c r="O110" s="578"/>
      <c r="P110" s="579"/>
      <c r="Q110" s="530"/>
      <c r="R110" s="531"/>
      <c r="S110" s="532"/>
      <c r="T110" s="530"/>
      <c r="U110" s="531"/>
      <c r="V110" s="532"/>
      <c r="W110" s="530"/>
      <c r="X110" s="531"/>
      <c r="Y110" s="532"/>
      <c r="Z110" s="415"/>
    </row>
    <row r="111" spans="2:26" ht="12" customHeight="1" x14ac:dyDescent="0.25">
      <c r="B111" s="58"/>
      <c r="C111" s="58"/>
      <c r="D111" s="58"/>
      <c r="E111" s="58"/>
      <c r="F111" s="18"/>
      <c r="G111" s="18"/>
      <c r="H111" s="19"/>
      <c r="I111" s="24"/>
      <c r="J111" s="21"/>
      <c r="K111" s="21"/>
      <c r="L111" s="17"/>
      <c r="M111" s="17"/>
      <c r="N111" s="22"/>
      <c r="O111" s="22"/>
      <c r="P111" s="22"/>
      <c r="Q111" s="22"/>
      <c r="R111" s="22"/>
      <c r="S111" s="22"/>
      <c r="T111" s="22"/>
      <c r="U111" s="22"/>
      <c r="V111" s="22"/>
      <c r="W111" s="22"/>
      <c r="X111" s="22"/>
      <c r="Y111" s="22"/>
      <c r="Z111" s="23"/>
    </row>
    <row r="112" spans="2:26" ht="12" customHeight="1" x14ac:dyDescent="0.25">
      <c r="B112" s="58"/>
      <c r="C112" s="58"/>
      <c r="D112" s="58"/>
      <c r="E112" s="58"/>
      <c r="F112" s="18"/>
      <c r="G112" s="18"/>
      <c r="H112" s="19"/>
      <c r="I112" s="20" t="s">
        <v>30</v>
      </c>
      <c r="J112" s="30"/>
      <c r="K112" s="21"/>
      <c r="L112" s="17" t="s">
        <v>31</v>
      </c>
      <c r="M112" s="17"/>
      <c r="N112" s="22"/>
      <c r="O112" s="22"/>
      <c r="P112" s="22"/>
      <c r="Q112" s="22"/>
      <c r="R112" s="22"/>
      <c r="S112" s="22"/>
      <c r="T112" s="22"/>
      <c r="U112" s="22"/>
      <c r="V112" s="22"/>
      <c r="W112" s="22"/>
      <c r="X112" s="22"/>
      <c r="Y112" s="22"/>
      <c r="Z112" s="23"/>
    </row>
    <row r="113" spans="2:26" ht="12" customHeight="1" x14ac:dyDescent="0.25">
      <c r="B113" s="58"/>
      <c r="C113" s="58"/>
      <c r="D113" s="58"/>
      <c r="E113" s="58"/>
      <c r="F113" s="18"/>
      <c r="G113" s="18"/>
      <c r="H113" s="19"/>
      <c r="I113" s="25"/>
      <c r="J113" s="21"/>
      <c r="K113" s="21"/>
      <c r="L113" s="17"/>
      <c r="M113" s="17"/>
      <c r="N113" s="22"/>
      <c r="O113" s="22"/>
      <c r="P113" s="22"/>
      <c r="Q113" s="22"/>
      <c r="R113" s="22"/>
      <c r="S113" s="22"/>
      <c r="T113" s="22"/>
      <c r="U113" s="22"/>
      <c r="V113" s="22"/>
      <c r="W113" s="22"/>
      <c r="X113" s="22"/>
      <c r="Y113" s="22"/>
      <c r="Z113" s="23"/>
    </row>
    <row r="114" spans="2:26" ht="12" customHeight="1" x14ac:dyDescent="0.25">
      <c r="B114" s="137"/>
      <c r="C114" s="138"/>
      <c r="D114" s="138"/>
      <c r="E114" s="138"/>
      <c r="F114" s="139"/>
      <c r="G114" s="139"/>
      <c r="H114" s="127"/>
      <c r="I114" s="140"/>
      <c r="J114" s="141"/>
      <c r="K114" s="141"/>
      <c r="L114" s="79"/>
      <c r="M114" s="79"/>
      <c r="N114" s="142"/>
      <c r="O114" s="142"/>
      <c r="P114" s="142"/>
      <c r="Q114" s="142"/>
      <c r="R114" s="142"/>
      <c r="S114" s="142"/>
      <c r="T114" s="142"/>
      <c r="U114" s="142"/>
      <c r="V114" s="142"/>
      <c r="W114" s="142"/>
      <c r="X114" s="142"/>
      <c r="Y114" s="142"/>
      <c r="Z114" s="143"/>
    </row>
    <row r="115" spans="2:26" ht="12" customHeight="1" x14ac:dyDescent="0.25">
      <c r="B115" s="137"/>
      <c r="C115" s="138"/>
      <c r="D115" s="138"/>
      <c r="E115" s="138"/>
      <c r="F115" s="139"/>
      <c r="G115" s="139"/>
      <c r="H115" s="127"/>
      <c r="I115" s="140"/>
      <c r="J115" s="141"/>
      <c r="K115" s="141"/>
      <c r="L115" s="79"/>
      <c r="M115" s="79"/>
      <c r="N115" s="142"/>
      <c r="O115" s="142"/>
      <c r="P115" s="142"/>
      <c r="Q115" s="142"/>
      <c r="R115" s="142"/>
      <c r="S115" s="142"/>
      <c r="T115" s="142"/>
      <c r="U115" s="142"/>
      <c r="V115" s="142"/>
      <c r="W115" s="142"/>
      <c r="X115" s="142"/>
      <c r="Y115" s="142"/>
      <c r="Z115" s="143"/>
    </row>
    <row r="116" spans="2:26" ht="12" customHeight="1" x14ac:dyDescent="0.25">
      <c r="B116" s="137"/>
      <c r="C116" s="138"/>
      <c r="D116" s="138"/>
      <c r="E116" s="138"/>
      <c r="F116" s="139"/>
      <c r="G116" s="139"/>
      <c r="H116" s="127"/>
      <c r="I116" s="140"/>
      <c r="J116" s="141"/>
      <c r="K116" s="141"/>
      <c r="L116" s="79"/>
      <c r="M116" s="79"/>
      <c r="N116" s="142"/>
      <c r="O116" s="142"/>
      <c r="P116" s="142"/>
      <c r="Q116" s="142"/>
      <c r="R116" s="142"/>
      <c r="S116" s="142"/>
      <c r="T116" s="142"/>
      <c r="U116" s="142"/>
      <c r="V116" s="142"/>
      <c r="W116" s="142"/>
      <c r="X116" s="142"/>
      <c r="Y116" s="142"/>
      <c r="Z116" s="143"/>
    </row>
    <row r="117" spans="2:26" ht="12" customHeight="1" x14ac:dyDescent="0.25">
      <c r="B117" s="89"/>
      <c r="C117" s="128"/>
      <c r="D117" s="128"/>
      <c r="E117" s="128"/>
      <c r="F117" s="128"/>
      <c r="G117" s="128"/>
      <c r="H117" s="128"/>
      <c r="I117" s="123"/>
      <c r="J117" s="123"/>
      <c r="K117" s="123"/>
      <c r="L117" s="128"/>
      <c r="M117" s="128"/>
      <c r="N117" s="123"/>
      <c r="O117" s="123"/>
      <c r="P117" s="123"/>
      <c r="Q117" s="123"/>
      <c r="R117" s="123"/>
      <c r="S117" s="123"/>
      <c r="T117" s="123"/>
      <c r="U117" s="123"/>
      <c r="V117" s="123"/>
      <c r="W117" s="123"/>
      <c r="X117" s="123"/>
      <c r="Y117" s="123"/>
      <c r="Z117" s="124"/>
    </row>
    <row r="118" spans="2:26" ht="31.5" customHeight="1" x14ac:dyDescent="0.25">
      <c r="B118" s="597" t="s">
        <v>149</v>
      </c>
      <c r="C118" s="598"/>
      <c r="D118" s="598"/>
      <c r="E118" s="598"/>
      <c r="F118" s="598"/>
      <c r="G118" s="598"/>
      <c r="H118" s="598"/>
      <c r="I118" s="598"/>
      <c r="J118" s="598"/>
      <c r="K118" s="599"/>
      <c r="L118" s="343" t="s">
        <v>78</v>
      </c>
      <c r="M118" s="345"/>
      <c r="N118" s="343" t="s">
        <v>22</v>
      </c>
      <c r="O118" s="344"/>
      <c r="P118" s="345"/>
      <c r="Q118" s="343" t="s">
        <v>23</v>
      </c>
      <c r="R118" s="344"/>
      <c r="S118" s="345"/>
      <c r="T118" s="343" t="s">
        <v>24</v>
      </c>
      <c r="U118" s="344"/>
      <c r="V118" s="345"/>
      <c r="W118" s="343" t="s">
        <v>25</v>
      </c>
      <c r="X118" s="344"/>
      <c r="Y118" s="345"/>
      <c r="Z118" s="334" t="s">
        <v>26</v>
      </c>
    </row>
    <row r="119" spans="2:26" ht="12" customHeight="1" x14ac:dyDescent="0.25">
      <c r="B119" s="316" t="s">
        <v>27</v>
      </c>
      <c r="C119" s="318"/>
      <c r="D119" s="316" t="s">
        <v>56</v>
      </c>
      <c r="E119" s="318"/>
      <c r="F119" s="337" t="s">
        <v>28</v>
      </c>
      <c r="G119" s="338"/>
      <c r="H119" s="341" t="s">
        <v>73</v>
      </c>
      <c r="I119" s="343" t="s">
        <v>83</v>
      </c>
      <c r="J119" s="344"/>
      <c r="K119" s="345"/>
      <c r="L119" s="355"/>
      <c r="M119" s="357"/>
      <c r="N119" s="346"/>
      <c r="O119" s="347"/>
      <c r="P119" s="348"/>
      <c r="Q119" s="346"/>
      <c r="R119" s="347"/>
      <c r="S119" s="348"/>
      <c r="T119" s="346"/>
      <c r="U119" s="347"/>
      <c r="V119" s="348"/>
      <c r="W119" s="346"/>
      <c r="X119" s="347"/>
      <c r="Y119" s="348"/>
      <c r="Z119" s="335"/>
    </row>
    <row r="120" spans="2:26" ht="12" customHeight="1" x14ac:dyDescent="0.25">
      <c r="B120" s="322"/>
      <c r="C120" s="324"/>
      <c r="D120" s="322"/>
      <c r="E120" s="324"/>
      <c r="F120" s="339"/>
      <c r="G120" s="340"/>
      <c r="H120" s="342"/>
      <c r="I120" s="346"/>
      <c r="J120" s="347"/>
      <c r="K120" s="348"/>
      <c r="L120" s="346"/>
      <c r="M120" s="348"/>
      <c r="N120" s="125" t="s">
        <v>81</v>
      </c>
      <c r="O120" s="85" t="s">
        <v>80</v>
      </c>
      <c r="P120" s="112" t="s">
        <v>82</v>
      </c>
      <c r="Q120" s="125" t="s">
        <v>81</v>
      </c>
      <c r="R120" s="85" t="s">
        <v>80</v>
      </c>
      <c r="S120" s="112" t="s">
        <v>82</v>
      </c>
      <c r="T120" s="125" t="s">
        <v>81</v>
      </c>
      <c r="U120" s="85" t="s">
        <v>80</v>
      </c>
      <c r="V120" s="112" t="s">
        <v>82</v>
      </c>
      <c r="W120" s="125" t="s">
        <v>81</v>
      </c>
      <c r="X120" s="85" t="s">
        <v>80</v>
      </c>
      <c r="Y120" s="112" t="s">
        <v>82</v>
      </c>
      <c r="Z120" s="336"/>
    </row>
    <row r="121" spans="2:26" ht="12" customHeight="1" x14ac:dyDescent="0.25">
      <c r="B121" s="381" t="s">
        <v>62</v>
      </c>
      <c r="C121" s="382"/>
      <c r="D121" s="66" t="s">
        <v>61</v>
      </c>
      <c r="E121" s="68" t="s">
        <v>111</v>
      </c>
      <c r="F121" s="241" t="s">
        <v>238</v>
      </c>
      <c r="G121" s="385"/>
      <c r="H121" s="390" t="s">
        <v>74</v>
      </c>
      <c r="I121" s="77" t="s">
        <v>29</v>
      </c>
      <c r="J121" s="168">
        <f>+P121+S121+V121+Y121</f>
        <v>3</v>
      </c>
      <c r="K121" s="169"/>
      <c r="L121" s="377">
        <f>+((J121-J122)/J122)*100%</f>
        <v>0.5</v>
      </c>
      <c r="M121" s="378"/>
      <c r="N121" s="371">
        <f>+((P121-P122)/+P122)*100%</f>
        <v>0</v>
      </c>
      <c r="O121" s="86" t="s">
        <v>61</v>
      </c>
      <c r="P121" s="133">
        <v>1</v>
      </c>
      <c r="Q121" s="371">
        <f>+((S121-S122)/+S122)*100%</f>
        <v>1</v>
      </c>
      <c r="R121" s="86" t="s">
        <v>61</v>
      </c>
      <c r="S121" s="133">
        <v>2</v>
      </c>
      <c r="T121" s="371">
        <v>0</v>
      </c>
      <c r="U121" s="86" t="s">
        <v>61</v>
      </c>
      <c r="V121" s="133"/>
      <c r="W121" s="371">
        <v>0</v>
      </c>
      <c r="X121" s="86" t="s">
        <v>61</v>
      </c>
      <c r="Y121" s="133"/>
      <c r="Z121" s="365">
        <f>+J121/J122</f>
        <v>1.5</v>
      </c>
    </row>
    <row r="122" spans="2:26" ht="12" customHeight="1" x14ac:dyDescent="0.25">
      <c r="B122" s="383"/>
      <c r="C122" s="384"/>
      <c r="D122" s="56"/>
      <c r="E122" s="373" t="s">
        <v>236</v>
      </c>
      <c r="F122" s="386"/>
      <c r="G122" s="387"/>
      <c r="H122" s="391"/>
      <c r="I122" s="77" t="s">
        <v>79</v>
      </c>
      <c r="J122" s="168">
        <f t="shared" ref="J122:J124" si="6">+P122+S122+V122+Y122</f>
        <v>2</v>
      </c>
      <c r="K122" s="169"/>
      <c r="L122" s="379"/>
      <c r="M122" s="380"/>
      <c r="N122" s="372"/>
      <c r="O122" s="86" t="s">
        <v>63</v>
      </c>
      <c r="P122" s="65">
        <v>1</v>
      </c>
      <c r="Q122" s="372"/>
      <c r="R122" s="86" t="s">
        <v>63</v>
      </c>
      <c r="S122" s="65">
        <v>1</v>
      </c>
      <c r="T122" s="372"/>
      <c r="U122" s="86" t="s">
        <v>63</v>
      </c>
      <c r="V122" s="65"/>
      <c r="W122" s="372"/>
      <c r="X122" s="86" t="s">
        <v>63</v>
      </c>
      <c r="Y122" s="65"/>
      <c r="Z122" s="366"/>
    </row>
    <row r="123" spans="2:26" ht="12" customHeight="1" x14ac:dyDescent="0.25">
      <c r="B123" s="110"/>
      <c r="C123" s="111"/>
      <c r="D123" s="56"/>
      <c r="E123" s="373"/>
      <c r="F123" s="386"/>
      <c r="G123" s="387"/>
      <c r="H123" s="375" t="s">
        <v>75</v>
      </c>
      <c r="I123" s="77" t="s">
        <v>29</v>
      </c>
      <c r="J123" s="168">
        <f t="shared" si="6"/>
        <v>4</v>
      </c>
      <c r="K123" s="169"/>
      <c r="L123" s="377">
        <f>+((J123-J124)/J124)*100%</f>
        <v>0</v>
      </c>
      <c r="M123" s="378"/>
      <c r="N123" s="371">
        <f>+((P123-P124)/+P124)*100%</f>
        <v>0</v>
      </c>
      <c r="O123" s="86" t="s">
        <v>61</v>
      </c>
      <c r="P123" s="133">
        <v>2</v>
      </c>
      <c r="Q123" s="371">
        <f>+((S123-S124)/+S124)*100%</f>
        <v>0</v>
      </c>
      <c r="R123" s="86" t="s">
        <v>61</v>
      </c>
      <c r="S123" s="133">
        <v>2</v>
      </c>
      <c r="T123" s="371">
        <v>0</v>
      </c>
      <c r="U123" s="86" t="s">
        <v>61</v>
      </c>
      <c r="V123" s="133"/>
      <c r="W123" s="371">
        <v>0</v>
      </c>
      <c r="X123" s="86" t="s">
        <v>61</v>
      </c>
      <c r="Y123" s="133"/>
      <c r="Z123" s="365">
        <f>+J123/J124</f>
        <v>1</v>
      </c>
    </row>
    <row r="124" spans="2:26" ht="12" customHeight="1" x14ac:dyDescent="0.25">
      <c r="B124" s="367" t="s">
        <v>57</v>
      </c>
      <c r="C124" s="368"/>
      <c r="D124" s="57"/>
      <c r="E124" s="374"/>
      <c r="F124" s="388"/>
      <c r="G124" s="389"/>
      <c r="H124" s="376"/>
      <c r="I124" s="77" t="s">
        <v>79</v>
      </c>
      <c r="J124" s="168">
        <f t="shared" si="6"/>
        <v>4</v>
      </c>
      <c r="K124" s="169"/>
      <c r="L124" s="379"/>
      <c r="M124" s="380"/>
      <c r="N124" s="372"/>
      <c r="O124" s="86" t="s">
        <v>63</v>
      </c>
      <c r="P124" s="65">
        <v>2</v>
      </c>
      <c r="Q124" s="372"/>
      <c r="R124" s="86" t="s">
        <v>63</v>
      </c>
      <c r="S124" s="65">
        <v>2</v>
      </c>
      <c r="T124" s="372"/>
      <c r="U124" s="86" t="s">
        <v>63</v>
      </c>
      <c r="V124" s="65"/>
      <c r="W124" s="372"/>
      <c r="X124" s="86" t="s">
        <v>63</v>
      </c>
      <c r="Y124" s="65"/>
      <c r="Z124" s="366"/>
    </row>
    <row r="125" spans="2:26" ht="12" customHeight="1" x14ac:dyDescent="0.25">
      <c r="B125" s="428" t="s">
        <v>113</v>
      </c>
      <c r="C125" s="429"/>
      <c r="D125" s="67" t="s">
        <v>63</v>
      </c>
      <c r="E125" s="107" t="s">
        <v>112</v>
      </c>
      <c r="F125" s="241" t="s">
        <v>238</v>
      </c>
      <c r="G125" s="385"/>
      <c r="H125" s="375" t="s">
        <v>76</v>
      </c>
      <c r="I125" s="392"/>
      <c r="J125" s="393"/>
      <c r="K125" s="394"/>
      <c r="L125" s="398" t="s">
        <v>73</v>
      </c>
      <c r="M125" s="399"/>
      <c r="N125" s="449">
        <v>350000</v>
      </c>
      <c r="O125" s="562"/>
      <c r="P125" s="563"/>
      <c r="Q125" s="432">
        <v>350000</v>
      </c>
      <c r="R125" s="528"/>
      <c r="S125" s="529"/>
      <c r="T125" s="432">
        <v>350000</v>
      </c>
      <c r="U125" s="528"/>
      <c r="V125" s="529"/>
      <c r="W125" s="432"/>
      <c r="X125" s="528"/>
      <c r="Y125" s="529"/>
      <c r="Z125" s="414">
        <f>+N125+Q125+T125+W125</f>
        <v>1050000</v>
      </c>
    </row>
    <row r="126" spans="2:26" ht="12" customHeight="1" x14ac:dyDescent="0.25">
      <c r="B126" s="430"/>
      <c r="C126" s="431"/>
      <c r="D126" s="56"/>
      <c r="E126" s="373" t="s">
        <v>237</v>
      </c>
      <c r="F126" s="386"/>
      <c r="G126" s="387"/>
      <c r="H126" s="376"/>
      <c r="I126" s="395"/>
      <c r="J126" s="396"/>
      <c r="K126" s="397"/>
      <c r="L126" s="400"/>
      <c r="M126" s="401"/>
      <c r="N126" s="564"/>
      <c r="O126" s="565"/>
      <c r="P126" s="566"/>
      <c r="Q126" s="530"/>
      <c r="R126" s="531"/>
      <c r="S126" s="532"/>
      <c r="T126" s="530"/>
      <c r="U126" s="531"/>
      <c r="V126" s="532"/>
      <c r="W126" s="530"/>
      <c r="X126" s="531"/>
      <c r="Y126" s="532"/>
      <c r="Z126" s="415"/>
    </row>
    <row r="127" spans="2:26" ht="12" customHeight="1" x14ac:dyDescent="0.25">
      <c r="B127" s="108"/>
      <c r="C127" s="109"/>
      <c r="D127" s="56"/>
      <c r="E127" s="373"/>
      <c r="F127" s="386"/>
      <c r="G127" s="387"/>
      <c r="H127" s="375" t="s">
        <v>77</v>
      </c>
      <c r="I127" s="93"/>
      <c r="J127" s="94"/>
      <c r="K127" s="95"/>
      <c r="L127" s="398"/>
      <c r="M127" s="399"/>
      <c r="N127" s="443">
        <v>329982.40999999997</v>
      </c>
      <c r="O127" s="575"/>
      <c r="P127" s="576"/>
      <c r="Q127" s="432">
        <v>447902.36</v>
      </c>
      <c r="R127" s="528"/>
      <c r="S127" s="529"/>
      <c r="T127" s="432">
        <v>350000</v>
      </c>
      <c r="U127" s="528"/>
      <c r="V127" s="529"/>
      <c r="W127" s="432"/>
      <c r="X127" s="528"/>
      <c r="Y127" s="529"/>
      <c r="Z127" s="414">
        <f>+N127+Q127+T127+W127</f>
        <v>1127884.77</v>
      </c>
    </row>
    <row r="128" spans="2:26" ht="12" customHeight="1" x14ac:dyDescent="0.25">
      <c r="B128" s="75" t="s">
        <v>54</v>
      </c>
      <c r="C128" s="76" t="s">
        <v>55</v>
      </c>
      <c r="D128" s="57"/>
      <c r="E128" s="374"/>
      <c r="F128" s="388"/>
      <c r="G128" s="389"/>
      <c r="H128" s="376"/>
      <c r="I128" s="96"/>
      <c r="J128" s="97"/>
      <c r="K128" s="98"/>
      <c r="L128" s="400"/>
      <c r="M128" s="401"/>
      <c r="N128" s="577"/>
      <c r="O128" s="578"/>
      <c r="P128" s="579"/>
      <c r="Q128" s="530"/>
      <c r="R128" s="531"/>
      <c r="S128" s="532"/>
      <c r="T128" s="530"/>
      <c r="U128" s="531"/>
      <c r="V128" s="532"/>
      <c r="W128" s="530"/>
      <c r="X128" s="531"/>
      <c r="Y128" s="532"/>
      <c r="Z128" s="415"/>
    </row>
    <row r="129" spans="2:26" ht="12" customHeight="1" x14ac:dyDescent="0.25">
      <c r="B129" s="58"/>
      <c r="C129" s="58"/>
      <c r="D129" s="58"/>
      <c r="E129" s="58"/>
      <c r="F129" s="18"/>
      <c r="G129" s="18"/>
      <c r="H129" s="19"/>
      <c r="I129" s="24"/>
      <c r="J129" s="21"/>
      <c r="K129" s="21"/>
      <c r="L129" s="17"/>
      <c r="M129" s="17"/>
      <c r="N129" s="22"/>
      <c r="O129" s="22"/>
      <c r="P129" s="22"/>
      <c r="Q129" s="22"/>
      <c r="R129" s="22"/>
      <c r="S129" s="22"/>
      <c r="T129" s="22"/>
      <c r="U129" s="22"/>
      <c r="V129" s="22"/>
      <c r="W129" s="22"/>
      <c r="X129" s="22"/>
      <c r="Y129" s="22"/>
      <c r="Z129" s="23"/>
    </row>
    <row r="130" spans="2:26" ht="12" customHeight="1" x14ac:dyDescent="0.25">
      <c r="B130" s="58"/>
      <c r="C130" s="58"/>
      <c r="D130" s="58"/>
      <c r="E130" s="58"/>
      <c r="F130" s="18"/>
      <c r="G130" s="18"/>
      <c r="H130" s="19"/>
      <c r="I130" s="20" t="s">
        <v>30</v>
      </c>
      <c r="J130" s="30"/>
      <c r="K130" s="21"/>
      <c r="L130" s="17" t="s">
        <v>31</v>
      </c>
      <c r="M130" s="17"/>
      <c r="N130" s="22"/>
      <c r="O130" s="22"/>
      <c r="P130" s="22"/>
      <c r="Q130" s="22"/>
      <c r="R130" s="22"/>
      <c r="S130" s="22"/>
      <c r="T130" s="22"/>
      <c r="U130" s="22"/>
      <c r="V130" s="22"/>
      <c r="W130" s="22"/>
      <c r="X130" s="22"/>
      <c r="Y130" s="22"/>
      <c r="Z130" s="23"/>
    </row>
    <row r="131" spans="2:26" ht="12" customHeight="1" x14ac:dyDescent="0.25">
      <c r="B131" s="58"/>
      <c r="C131" s="58"/>
      <c r="D131" s="58"/>
      <c r="E131" s="58"/>
      <c r="F131" s="18"/>
      <c r="G131" s="18"/>
      <c r="H131" s="19"/>
      <c r="I131" s="25"/>
      <c r="J131" s="21"/>
      <c r="K131" s="21"/>
      <c r="L131" s="17"/>
      <c r="M131" s="17"/>
      <c r="N131" s="22"/>
      <c r="O131" s="22"/>
      <c r="P131" s="22"/>
      <c r="Q131" s="22"/>
      <c r="R131" s="22"/>
      <c r="S131" s="22"/>
      <c r="T131" s="22"/>
      <c r="U131" s="22"/>
      <c r="V131" s="22"/>
      <c r="W131" s="22"/>
      <c r="X131" s="22"/>
      <c r="Y131" s="22"/>
      <c r="Z131" s="23"/>
    </row>
    <row r="132" spans="2:26" ht="12" customHeight="1" x14ac:dyDescent="0.25">
      <c r="B132" s="137"/>
      <c r="C132" s="138"/>
      <c r="D132" s="138"/>
      <c r="E132" s="138"/>
      <c r="F132" s="139"/>
      <c r="G132" s="139"/>
      <c r="H132" s="127"/>
      <c r="I132" s="140"/>
      <c r="J132" s="141"/>
      <c r="K132" s="141"/>
      <c r="L132" s="79"/>
      <c r="M132" s="79"/>
      <c r="N132" s="142"/>
      <c r="O132" s="142"/>
      <c r="P132" s="142"/>
      <c r="Q132" s="142"/>
      <c r="R132" s="142"/>
      <c r="S132" s="142"/>
      <c r="T132" s="142"/>
      <c r="U132" s="142"/>
      <c r="V132" s="142"/>
      <c r="W132" s="142"/>
      <c r="X132" s="142"/>
      <c r="Y132" s="142"/>
      <c r="Z132" s="143"/>
    </row>
    <row r="133" spans="2:26" ht="12" customHeight="1" x14ac:dyDescent="0.25">
      <c r="B133" s="137"/>
      <c r="C133" s="138"/>
      <c r="D133" s="138"/>
      <c r="E133" s="138"/>
      <c r="F133" s="139"/>
      <c r="G133" s="139"/>
      <c r="H133" s="127"/>
      <c r="I133" s="140"/>
      <c r="J133" s="141"/>
      <c r="K133" s="141"/>
      <c r="L133" s="79"/>
      <c r="M133" s="79"/>
      <c r="N133" s="142"/>
      <c r="O133" s="142"/>
      <c r="P133" s="142"/>
      <c r="Q133" s="142"/>
      <c r="R133" s="142"/>
      <c r="S133" s="142"/>
      <c r="T133" s="142"/>
      <c r="U133" s="142"/>
      <c r="V133" s="142"/>
      <c r="W133" s="142"/>
      <c r="X133" s="142"/>
      <c r="Y133" s="142"/>
      <c r="Z133" s="143"/>
    </row>
    <row r="134" spans="2:26" x14ac:dyDescent="0.25">
      <c r="B134" s="433"/>
      <c r="C134" s="434"/>
      <c r="D134" s="434"/>
      <c r="E134" s="434"/>
      <c r="F134" s="434"/>
      <c r="G134" s="434"/>
      <c r="H134" s="434"/>
      <c r="I134" s="434"/>
      <c r="J134" s="434"/>
      <c r="K134" s="434"/>
      <c r="L134" s="434"/>
      <c r="M134" s="434"/>
      <c r="N134" s="434"/>
      <c r="O134" s="434"/>
      <c r="P134" s="434"/>
      <c r="Q134" s="434"/>
      <c r="R134" s="434"/>
      <c r="S134" s="434"/>
      <c r="T134" s="434"/>
      <c r="U134" s="434"/>
      <c r="V134" s="434"/>
      <c r="W134" s="434"/>
      <c r="X134" s="434"/>
      <c r="Y134" s="434"/>
      <c r="Z134" s="435"/>
    </row>
    <row r="135" spans="2:26" x14ac:dyDescent="0.25">
      <c r="B135" s="311" t="s">
        <v>33</v>
      </c>
      <c r="C135" s="426"/>
      <c r="D135" s="426"/>
      <c r="E135" s="426"/>
      <c r="F135" s="426"/>
      <c r="G135" s="426"/>
      <c r="H135" s="426"/>
      <c r="I135" s="426"/>
      <c r="J135" s="426"/>
      <c r="K135" s="426"/>
      <c r="L135" s="426"/>
      <c r="M135" s="426"/>
      <c r="N135" s="426"/>
      <c r="O135" s="426"/>
      <c r="P135" s="426"/>
      <c r="Q135" s="426"/>
      <c r="R135" s="426"/>
      <c r="S135" s="426"/>
      <c r="T135" s="426"/>
      <c r="U135" s="426"/>
      <c r="V135" s="426"/>
      <c r="W135" s="426"/>
      <c r="X135" s="426"/>
      <c r="Y135" s="426"/>
      <c r="Z135" s="427"/>
    </row>
    <row r="136" spans="2:26" ht="33.75" customHeight="1" x14ac:dyDescent="0.25">
      <c r="B136" s="436" t="s">
        <v>34</v>
      </c>
      <c r="C136" s="436"/>
      <c r="D136" s="436"/>
      <c r="E136" s="436"/>
      <c r="F136" s="437"/>
      <c r="G136" s="437"/>
      <c r="H136" s="438" t="s">
        <v>35</v>
      </c>
      <c r="I136" s="439"/>
      <c r="J136" s="439"/>
      <c r="K136" s="439"/>
      <c r="L136" s="439"/>
      <c r="M136" s="439"/>
      <c r="N136" s="439"/>
      <c r="O136" s="439"/>
      <c r="P136" s="440"/>
      <c r="Q136" s="441" t="s">
        <v>36</v>
      </c>
      <c r="R136" s="441"/>
      <c r="S136" s="442"/>
      <c r="T136" s="442"/>
      <c r="U136" s="442"/>
      <c r="V136" s="442"/>
      <c r="W136" s="441" t="s">
        <v>37</v>
      </c>
      <c r="X136" s="441"/>
      <c r="Y136" s="442"/>
      <c r="Z136" s="442"/>
    </row>
    <row r="137" spans="2:26" ht="45" customHeight="1" x14ac:dyDescent="0.25">
      <c r="B137" s="467" t="s">
        <v>153</v>
      </c>
      <c r="C137" s="467"/>
      <c r="D137" s="467"/>
      <c r="E137" s="467"/>
      <c r="F137" s="467"/>
      <c r="G137" s="467"/>
      <c r="H137" s="544" t="s">
        <v>156</v>
      </c>
      <c r="I137" s="545"/>
      <c r="J137" s="545"/>
      <c r="K137" s="545"/>
      <c r="L137" s="545"/>
      <c r="M137" s="545"/>
      <c r="N137" s="545"/>
      <c r="O137" s="545"/>
      <c r="P137" s="546"/>
      <c r="Q137" s="456">
        <v>42917</v>
      </c>
      <c r="R137" s="457"/>
      <c r="S137" s="457"/>
      <c r="T137" s="457"/>
      <c r="U137" s="457"/>
      <c r="V137" s="458"/>
      <c r="W137" s="456">
        <v>43008</v>
      </c>
      <c r="X137" s="457"/>
      <c r="Y137" s="457"/>
      <c r="Z137" s="458"/>
    </row>
    <row r="138" spans="2:26" ht="30.75" customHeight="1" x14ac:dyDescent="0.25">
      <c r="B138" s="467"/>
      <c r="C138" s="467"/>
      <c r="D138" s="467"/>
      <c r="E138" s="467"/>
      <c r="F138" s="467"/>
      <c r="G138" s="467"/>
      <c r="H138" s="544" t="s">
        <v>157</v>
      </c>
      <c r="I138" s="545"/>
      <c r="J138" s="545"/>
      <c r="K138" s="545"/>
      <c r="L138" s="545"/>
      <c r="M138" s="545"/>
      <c r="N138" s="545"/>
      <c r="O138" s="545"/>
      <c r="P138" s="546"/>
      <c r="Q138" s="456">
        <v>42917</v>
      </c>
      <c r="R138" s="457"/>
      <c r="S138" s="457"/>
      <c r="T138" s="457"/>
      <c r="U138" s="457"/>
      <c r="V138" s="458"/>
      <c r="W138" s="456">
        <v>43008</v>
      </c>
      <c r="X138" s="457"/>
      <c r="Y138" s="457"/>
      <c r="Z138" s="458"/>
    </row>
    <row r="139" spans="2:26" ht="19.5" customHeight="1" x14ac:dyDescent="0.25">
      <c r="B139" s="467"/>
      <c r="C139" s="467"/>
      <c r="D139" s="467"/>
      <c r="E139" s="467"/>
      <c r="F139" s="467"/>
      <c r="G139" s="467"/>
      <c r="H139" s="455" t="s">
        <v>158</v>
      </c>
      <c r="I139" s="455"/>
      <c r="J139" s="455"/>
      <c r="K139" s="455"/>
      <c r="L139" s="455"/>
      <c r="M139" s="455"/>
      <c r="N139" s="455"/>
      <c r="O139" s="455"/>
      <c r="P139" s="455"/>
      <c r="Q139" s="456">
        <v>42917</v>
      </c>
      <c r="R139" s="457"/>
      <c r="S139" s="457"/>
      <c r="T139" s="457"/>
      <c r="U139" s="457"/>
      <c r="V139" s="458"/>
      <c r="W139" s="456">
        <v>43008</v>
      </c>
      <c r="X139" s="457"/>
      <c r="Y139" s="457"/>
      <c r="Z139" s="458"/>
    </row>
    <row r="140" spans="2:26" ht="36.75" customHeight="1" x14ac:dyDescent="0.25">
      <c r="B140" s="467"/>
      <c r="C140" s="467"/>
      <c r="D140" s="467"/>
      <c r="E140" s="467"/>
      <c r="F140" s="467"/>
      <c r="G140" s="467"/>
      <c r="H140" s="544" t="s">
        <v>159</v>
      </c>
      <c r="I140" s="545"/>
      <c r="J140" s="545"/>
      <c r="K140" s="545"/>
      <c r="L140" s="545"/>
      <c r="M140" s="545"/>
      <c r="N140" s="545"/>
      <c r="O140" s="545"/>
      <c r="P140" s="546"/>
      <c r="Q140" s="456">
        <v>42917</v>
      </c>
      <c r="R140" s="457"/>
      <c r="S140" s="457"/>
      <c r="T140" s="457"/>
      <c r="U140" s="457"/>
      <c r="V140" s="458"/>
      <c r="W140" s="456">
        <v>43008</v>
      </c>
      <c r="X140" s="457"/>
      <c r="Y140" s="457"/>
      <c r="Z140" s="458"/>
    </row>
    <row r="141" spans="2:26" ht="12" customHeight="1" x14ac:dyDescent="0.25">
      <c r="B141" s="467"/>
      <c r="C141" s="467"/>
      <c r="D141" s="467"/>
      <c r="E141" s="467"/>
      <c r="F141" s="467"/>
      <c r="G141" s="467"/>
      <c r="H141" s="455"/>
      <c r="I141" s="455"/>
      <c r="J141" s="455"/>
      <c r="K141" s="455"/>
      <c r="L141" s="455"/>
      <c r="M141" s="455"/>
      <c r="N141" s="455"/>
      <c r="O141" s="455"/>
      <c r="P141" s="455"/>
      <c r="Q141" s="604"/>
      <c r="R141" s="604"/>
      <c r="S141" s="604"/>
      <c r="T141" s="604"/>
      <c r="U141" s="604"/>
      <c r="V141" s="604"/>
      <c r="W141" s="456"/>
      <c r="X141" s="457"/>
      <c r="Y141" s="457"/>
      <c r="Z141" s="458"/>
    </row>
    <row r="142" spans="2:26" ht="12" customHeight="1" x14ac:dyDescent="0.25">
      <c r="B142" s="467"/>
      <c r="C142" s="467"/>
      <c r="D142" s="467"/>
      <c r="E142" s="467"/>
      <c r="F142" s="467"/>
      <c r="G142" s="467"/>
      <c r="H142" s="455"/>
      <c r="I142" s="455"/>
      <c r="J142" s="455"/>
      <c r="K142" s="455"/>
      <c r="L142" s="455"/>
      <c r="M142" s="455"/>
      <c r="N142" s="455"/>
      <c r="O142" s="455"/>
      <c r="P142" s="455"/>
      <c r="Q142" s="604"/>
      <c r="R142" s="604"/>
      <c r="S142" s="604"/>
      <c r="T142" s="604"/>
      <c r="U142" s="604"/>
      <c r="V142" s="604"/>
      <c r="W142" s="456"/>
      <c r="X142" s="457"/>
      <c r="Y142" s="457"/>
      <c r="Z142" s="458"/>
    </row>
    <row r="143" spans="2:26" ht="31.5" customHeight="1" x14ac:dyDescent="0.25">
      <c r="B143" s="467" t="s">
        <v>154</v>
      </c>
      <c r="C143" s="467"/>
      <c r="D143" s="467"/>
      <c r="E143" s="467"/>
      <c r="F143" s="467"/>
      <c r="G143" s="467"/>
      <c r="H143" s="544" t="s">
        <v>160</v>
      </c>
      <c r="I143" s="545"/>
      <c r="J143" s="545"/>
      <c r="K143" s="545"/>
      <c r="L143" s="545"/>
      <c r="M143" s="545"/>
      <c r="N143" s="545"/>
      <c r="O143" s="545"/>
      <c r="P143" s="546"/>
      <c r="Q143" s="456">
        <v>42917</v>
      </c>
      <c r="R143" s="457"/>
      <c r="S143" s="457"/>
      <c r="T143" s="457"/>
      <c r="U143" s="457"/>
      <c r="V143" s="458"/>
      <c r="W143" s="456">
        <v>43008</v>
      </c>
      <c r="X143" s="457"/>
      <c r="Y143" s="457"/>
      <c r="Z143" s="458"/>
    </row>
    <row r="144" spans="2:26" ht="36" customHeight="1" x14ac:dyDescent="0.25">
      <c r="B144" s="467"/>
      <c r="C144" s="467"/>
      <c r="D144" s="467"/>
      <c r="E144" s="467"/>
      <c r="F144" s="467"/>
      <c r="G144" s="467"/>
      <c r="H144" s="544" t="s">
        <v>161</v>
      </c>
      <c r="I144" s="545"/>
      <c r="J144" s="545"/>
      <c r="K144" s="545"/>
      <c r="L144" s="545"/>
      <c r="M144" s="545"/>
      <c r="N144" s="545"/>
      <c r="O144" s="545"/>
      <c r="P144" s="546"/>
      <c r="Q144" s="456">
        <v>42917</v>
      </c>
      <c r="R144" s="457"/>
      <c r="S144" s="457"/>
      <c r="T144" s="457"/>
      <c r="U144" s="457"/>
      <c r="V144" s="458"/>
      <c r="W144" s="456">
        <v>43008</v>
      </c>
      <c r="X144" s="457"/>
      <c r="Y144" s="457"/>
      <c r="Z144" s="458"/>
    </row>
    <row r="145" spans="2:26" x14ac:dyDescent="0.25">
      <c r="B145" s="467"/>
      <c r="C145" s="467"/>
      <c r="D145" s="467"/>
      <c r="E145" s="467"/>
      <c r="F145" s="467"/>
      <c r="G145" s="467"/>
      <c r="H145" s="544" t="s">
        <v>162</v>
      </c>
      <c r="I145" s="545"/>
      <c r="J145" s="545"/>
      <c r="K145" s="545"/>
      <c r="L145" s="545"/>
      <c r="M145" s="545"/>
      <c r="N145" s="545"/>
      <c r="O145" s="545"/>
      <c r="P145" s="546"/>
      <c r="Q145" s="456">
        <v>42917</v>
      </c>
      <c r="R145" s="457"/>
      <c r="S145" s="457"/>
      <c r="T145" s="457"/>
      <c r="U145" s="457"/>
      <c r="V145" s="458"/>
      <c r="W145" s="456">
        <v>43008</v>
      </c>
      <c r="X145" s="457"/>
      <c r="Y145" s="457"/>
      <c r="Z145" s="458"/>
    </row>
    <row r="146" spans="2:26" ht="12" customHeight="1" x14ac:dyDescent="0.25">
      <c r="B146" s="467"/>
      <c r="C146" s="467"/>
      <c r="D146" s="467"/>
      <c r="E146" s="467"/>
      <c r="F146" s="467"/>
      <c r="G146" s="467"/>
      <c r="H146" s="455"/>
      <c r="I146" s="455"/>
      <c r="J146" s="455"/>
      <c r="K146" s="455"/>
      <c r="L146" s="455"/>
      <c r="M146" s="455"/>
      <c r="N146" s="455"/>
      <c r="O146" s="455"/>
      <c r="P146" s="455"/>
      <c r="Q146" s="604"/>
      <c r="R146" s="604"/>
      <c r="S146" s="604"/>
      <c r="T146" s="604"/>
      <c r="U146" s="604"/>
      <c r="V146" s="604"/>
      <c r="W146" s="456"/>
      <c r="X146" s="457"/>
      <c r="Y146" s="457"/>
      <c r="Z146" s="458"/>
    </row>
    <row r="147" spans="2:26" ht="12" customHeight="1" x14ac:dyDescent="0.25">
      <c r="B147" s="467" t="s">
        <v>155</v>
      </c>
      <c r="C147" s="467"/>
      <c r="D147" s="467"/>
      <c r="E147" s="467"/>
      <c r="F147" s="467"/>
      <c r="G147" s="467"/>
      <c r="H147" s="533"/>
      <c r="I147" s="534"/>
      <c r="J147" s="534"/>
      <c r="K147" s="534"/>
      <c r="L147" s="534"/>
      <c r="M147" s="534"/>
      <c r="N147" s="534"/>
      <c r="O147" s="534"/>
      <c r="P147" s="535"/>
      <c r="Q147" s="604"/>
      <c r="R147" s="604"/>
      <c r="S147" s="604"/>
      <c r="T147" s="604"/>
      <c r="U147" s="604"/>
      <c r="V147" s="604"/>
      <c r="W147" s="456"/>
      <c r="X147" s="457"/>
      <c r="Y147" s="457"/>
      <c r="Z147" s="458"/>
    </row>
    <row r="148" spans="2:26" ht="36.75" customHeight="1" x14ac:dyDescent="0.25">
      <c r="B148" s="467"/>
      <c r="C148" s="467"/>
      <c r="D148" s="467"/>
      <c r="E148" s="467"/>
      <c r="F148" s="467"/>
      <c r="G148" s="467"/>
      <c r="H148" s="544" t="s">
        <v>163</v>
      </c>
      <c r="I148" s="545"/>
      <c r="J148" s="545"/>
      <c r="K148" s="545"/>
      <c r="L148" s="545"/>
      <c r="M148" s="545"/>
      <c r="N148" s="545"/>
      <c r="O148" s="545"/>
      <c r="P148" s="546"/>
      <c r="Q148" s="456">
        <v>42917</v>
      </c>
      <c r="R148" s="457"/>
      <c r="S148" s="457"/>
      <c r="T148" s="457"/>
      <c r="U148" s="457"/>
      <c r="V148" s="458"/>
      <c r="W148" s="456">
        <v>43008</v>
      </c>
      <c r="X148" s="457"/>
      <c r="Y148" s="457"/>
      <c r="Z148" s="458"/>
    </row>
    <row r="149" spans="2:26" ht="21.75" customHeight="1" x14ac:dyDescent="0.25">
      <c r="B149" s="467"/>
      <c r="C149" s="467"/>
      <c r="D149" s="467"/>
      <c r="E149" s="467"/>
      <c r="F149" s="467"/>
      <c r="G149" s="467"/>
      <c r="H149" s="533" t="s">
        <v>164</v>
      </c>
      <c r="I149" s="534"/>
      <c r="J149" s="534"/>
      <c r="K149" s="534"/>
      <c r="L149" s="534"/>
      <c r="M149" s="534"/>
      <c r="N149" s="534"/>
      <c r="O149" s="534"/>
      <c r="P149" s="535"/>
      <c r="Q149" s="456">
        <v>42917</v>
      </c>
      <c r="R149" s="457"/>
      <c r="S149" s="457"/>
      <c r="T149" s="457"/>
      <c r="U149" s="457"/>
      <c r="V149" s="458"/>
      <c r="W149" s="456">
        <v>43008</v>
      </c>
      <c r="X149" s="457"/>
      <c r="Y149" s="457"/>
      <c r="Z149" s="458"/>
    </row>
    <row r="150" spans="2:26" x14ac:dyDescent="0.25">
      <c r="B150" s="467"/>
      <c r="C150" s="467"/>
      <c r="D150" s="467"/>
      <c r="E150" s="467"/>
      <c r="F150" s="467"/>
      <c r="G150" s="467"/>
      <c r="H150" s="533" t="s">
        <v>165</v>
      </c>
      <c r="I150" s="534"/>
      <c r="J150" s="534"/>
      <c r="K150" s="534"/>
      <c r="L150" s="534"/>
      <c r="M150" s="534"/>
      <c r="N150" s="534"/>
      <c r="O150" s="534"/>
      <c r="P150" s="535"/>
      <c r="Q150" s="456">
        <v>42917</v>
      </c>
      <c r="R150" s="457"/>
      <c r="S150" s="457"/>
      <c r="T150" s="457"/>
      <c r="U150" s="457"/>
      <c r="V150" s="458"/>
      <c r="W150" s="456">
        <v>43008</v>
      </c>
      <c r="X150" s="457"/>
      <c r="Y150" s="457"/>
      <c r="Z150" s="458"/>
    </row>
    <row r="151" spans="2:26" ht="26.25" customHeight="1" x14ac:dyDescent="0.25">
      <c r="B151" s="467"/>
      <c r="C151" s="467"/>
      <c r="D151" s="467"/>
      <c r="E151" s="467"/>
      <c r="F151" s="467"/>
      <c r="G151" s="467"/>
      <c r="H151" s="533" t="s">
        <v>166</v>
      </c>
      <c r="I151" s="534"/>
      <c r="J151" s="534"/>
      <c r="K151" s="534"/>
      <c r="L151" s="534"/>
      <c r="M151" s="534"/>
      <c r="N151" s="534"/>
      <c r="O151" s="534"/>
      <c r="P151" s="535"/>
      <c r="Q151" s="456">
        <v>42917</v>
      </c>
      <c r="R151" s="457"/>
      <c r="S151" s="457"/>
      <c r="T151" s="457"/>
      <c r="U151" s="457"/>
      <c r="V151" s="458"/>
      <c r="W151" s="456">
        <v>43008</v>
      </c>
      <c r="X151" s="457"/>
      <c r="Y151" s="457"/>
      <c r="Z151" s="458"/>
    </row>
    <row r="152" spans="2:26" ht="25.5" customHeight="1" x14ac:dyDescent="0.25">
      <c r="B152" s="467"/>
      <c r="C152" s="467"/>
      <c r="D152" s="467"/>
      <c r="E152" s="467"/>
      <c r="F152" s="467"/>
      <c r="G152" s="467"/>
      <c r="H152" s="455" t="s">
        <v>167</v>
      </c>
      <c r="I152" s="455"/>
      <c r="J152" s="455"/>
      <c r="K152" s="455"/>
      <c r="L152" s="455"/>
      <c r="M152" s="455"/>
      <c r="N152" s="455"/>
      <c r="O152" s="455"/>
      <c r="P152" s="455"/>
      <c r="Q152" s="456">
        <v>42917</v>
      </c>
      <c r="R152" s="457"/>
      <c r="S152" s="457"/>
      <c r="T152" s="457"/>
      <c r="U152" s="457"/>
      <c r="V152" s="458"/>
      <c r="W152" s="456">
        <v>43008</v>
      </c>
      <c r="X152" s="457"/>
      <c r="Y152" s="457"/>
      <c r="Z152" s="458"/>
    </row>
    <row r="153" spans="2:26" x14ac:dyDescent="0.25">
      <c r="B153" s="467" t="s">
        <v>168</v>
      </c>
      <c r="C153" s="467"/>
      <c r="D153" s="467"/>
      <c r="E153" s="467"/>
      <c r="F153" s="467"/>
      <c r="G153" s="467"/>
      <c r="H153" s="455" t="s">
        <v>170</v>
      </c>
      <c r="I153" s="455"/>
      <c r="J153" s="455"/>
      <c r="K153" s="455"/>
      <c r="L153" s="455"/>
      <c r="M153" s="455"/>
      <c r="N153" s="455"/>
      <c r="O153" s="455"/>
      <c r="P153" s="455"/>
      <c r="Q153" s="456">
        <v>42917</v>
      </c>
      <c r="R153" s="457"/>
      <c r="S153" s="457"/>
      <c r="T153" s="457"/>
      <c r="U153" s="457"/>
      <c r="V153" s="458"/>
      <c r="W153" s="456">
        <v>43008</v>
      </c>
      <c r="X153" s="457"/>
      <c r="Y153" s="457"/>
      <c r="Z153" s="458"/>
    </row>
    <row r="154" spans="2:26" x14ac:dyDescent="0.25">
      <c r="B154" s="467"/>
      <c r="C154" s="467"/>
      <c r="D154" s="467"/>
      <c r="E154" s="467"/>
      <c r="F154" s="467"/>
      <c r="G154" s="467"/>
      <c r="H154" s="455" t="s">
        <v>171</v>
      </c>
      <c r="I154" s="455"/>
      <c r="J154" s="455"/>
      <c r="K154" s="455"/>
      <c r="L154" s="455"/>
      <c r="M154" s="455"/>
      <c r="N154" s="455"/>
      <c r="O154" s="455"/>
      <c r="P154" s="455"/>
      <c r="Q154" s="456">
        <v>42917</v>
      </c>
      <c r="R154" s="457"/>
      <c r="S154" s="457"/>
      <c r="T154" s="457"/>
      <c r="U154" s="457"/>
      <c r="V154" s="458"/>
      <c r="W154" s="456">
        <v>43008</v>
      </c>
      <c r="X154" s="457"/>
      <c r="Y154" s="457"/>
      <c r="Z154" s="458"/>
    </row>
    <row r="155" spans="2:26" x14ac:dyDescent="0.25">
      <c r="B155" s="467"/>
      <c r="C155" s="467"/>
      <c r="D155" s="467"/>
      <c r="E155" s="467"/>
      <c r="F155" s="467"/>
      <c r="G155" s="467"/>
      <c r="H155" s="455" t="s">
        <v>172</v>
      </c>
      <c r="I155" s="455"/>
      <c r="J155" s="455"/>
      <c r="K155" s="455"/>
      <c r="L155" s="455"/>
      <c r="M155" s="455"/>
      <c r="N155" s="455"/>
      <c r="O155" s="455"/>
      <c r="P155" s="455"/>
      <c r="Q155" s="456">
        <v>42917</v>
      </c>
      <c r="R155" s="457"/>
      <c r="S155" s="457"/>
      <c r="T155" s="457"/>
      <c r="U155" s="457"/>
      <c r="V155" s="458"/>
      <c r="W155" s="456">
        <v>43008</v>
      </c>
      <c r="X155" s="457"/>
      <c r="Y155" s="457"/>
      <c r="Z155" s="458"/>
    </row>
    <row r="156" spans="2:26" x14ac:dyDescent="0.25">
      <c r="B156" s="467"/>
      <c r="C156" s="467"/>
      <c r="D156" s="467"/>
      <c r="E156" s="467"/>
      <c r="F156" s="467"/>
      <c r="G156" s="467"/>
      <c r="H156" s="455" t="s">
        <v>173</v>
      </c>
      <c r="I156" s="455"/>
      <c r="J156" s="455"/>
      <c r="K156" s="455"/>
      <c r="L156" s="455"/>
      <c r="M156" s="455"/>
      <c r="N156" s="455"/>
      <c r="O156" s="455"/>
      <c r="P156" s="455"/>
      <c r="Q156" s="456">
        <v>42917</v>
      </c>
      <c r="R156" s="457"/>
      <c r="S156" s="457"/>
      <c r="T156" s="457"/>
      <c r="U156" s="457"/>
      <c r="V156" s="458"/>
      <c r="W156" s="456">
        <v>43008</v>
      </c>
      <c r="X156" s="457"/>
      <c r="Y156" s="457"/>
      <c r="Z156" s="458"/>
    </row>
    <row r="157" spans="2:26" x14ac:dyDescent="0.25">
      <c r="B157" s="467"/>
      <c r="C157" s="467"/>
      <c r="D157" s="467"/>
      <c r="E157" s="467"/>
      <c r="F157" s="467"/>
      <c r="G157" s="467"/>
      <c r="H157" s="455" t="s">
        <v>174</v>
      </c>
      <c r="I157" s="455"/>
      <c r="J157" s="455"/>
      <c r="K157" s="455"/>
      <c r="L157" s="455"/>
      <c r="M157" s="455"/>
      <c r="N157" s="455"/>
      <c r="O157" s="455"/>
      <c r="P157" s="455"/>
      <c r="Q157" s="456">
        <v>42917</v>
      </c>
      <c r="R157" s="457"/>
      <c r="S157" s="457"/>
      <c r="T157" s="457"/>
      <c r="U157" s="457"/>
      <c r="V157" s="458"/>
      <c r="W157" s="456">
        <v>43008</v>
      </c>
      <c r="X157" s="457"/>
      <c r="Y157" s="457"/>
      <c r="Z157" s="458"/>
    </row>
    <row r="158" spans="2:26" x14ac:dyDescent="0.25">
      <c r="B158" s="467"/>
      <c r="C158" s="467"/>
      <c r="D158" s="467"/>
      <c r="E158" s="467"/>
      <c r="F158" s="467"/>
      <c r="G158" s="467"/>
      <c r="H158" s="455"/>
      <c r="I158" s="455"/>
      <c r="J158" s="455"/>
      <c r="K158" s="455"/>
      <c r="L158" s="455"/>
      <c r="M158" s="455"/>
      <c r="N158" s="455"/>
      <c r="O158" s="455"/>
      <c r="P158" s="455"/>
      <c r="Q158" s="159"/>
      <c r="R158" s="160"/>
      <c r="S158" s="160"/>
      <c r="T158" s="160"/>
      <c r="U158" s="160"/>
      <c r="V158" s="161"/>
      <c r="W158" s="159"/>
      <c r="X158" s="160"/>
      <c r="Y158" s="160"/>
      <c r="Z158" s="161"/>
    </row>
    <row r="159" spans="2:26" x14ac:dyDescent="0.25">
      <c r="B159" s="467" t="s">
        <v>169</v>
      </c>
      <c r="C159" s="467"/>
      <c r="D159" s="467"/>
      <c r="E159" s="467"/>
      <c r="F159" s="467"/>
      <c r="G159" s="467"/>
      <c r="H159" s="455" t="s">
        <v>175</v>
      </c>
      <c r="I159" s="455"/>
      <c r="J159" s="455"/>
      <c r="K159" s="455"/>
      <c r="L159" s="455"/>
      <c r="M159" s="455"/>
      <c r="N159" s="455"/>
      <c r="O159" s="455"/>
      <c r="P159" s="455"/>
      <c r="Q159" s="456">
        <v>42917</v>
      </c>
      <c r="R159" s="457"/>
      <c r="S159" s="457"/>
      <c r="T159" s="457"/>
      <c r="U159" s="457"/>
      <c r="V159" s="458"/>
      <c r="W159" s="456">
        <v>43008</v>
      </c>
      <c r="X159" s="457"/>
      <c r="Y159" s="457"/>
      <c r="Z159" s="458"/>
    </row>
    <row r="160" spans="2:26" x14ac:dyDescent="0.25">
      <c r="B160" s="467"/>
      <c r="C160" s="467"/>
      <c r="D160" s="467"/>
      <c r="E160" s="467"/>
      <c r="F160" s="467"/>
      <c r="G160" s="467"/>
      <c r="H160" s="455" t="s">
        <v>176</v>
      </c>
      <c r="I160" s="455"/>
      <c r="J160" s="455"/>
      <c r="K160" s="455"/>
      <c r="L160" s="455"/>
      <c r="M160" s="455"/>
      <c r="N160" s="455"/>
      <c r="O160" s="455"/>
      <c r="P160" s="455"/>
      <c r="Q160" s="456">
        <v>42917</v>
      </c>
      <c r="R160" s="457"/>
      <c r="S160" s="457"/>
      <c r="T160" s="457"/>
      <c r="U160" s="457"/>
      <c r="V160" s="458"/>
      <c r="W160" s="456">
        <v>43008</v>
      </c>
      <c r="X160" s="457"/>
      <c r="Y160" s="457"/>
      <c r="Z160" s="458"/>
    </row>
    <row r="161" spans="2:26" x14ac:dyDescent="0.25">
      <c r="B161" s="467"/>
      <c r="C161" s="467"/>
      <c r="D161" s="467"/>
      <c r="E161" s="467"/>
      <c r="F161" s="467"/>
      <c r="G161" s="467"/>
      <c r="H161" s="455" t="s">
        <v>177</v>
      </c>
      <c r="I161" s="455"/>
      <c r="J161" s="455"/>
      <c r="K161" s="455"/>
      <c r="L161" s="455"/>
      <c r="M161" s="455"/>
      <c r="N161" s="455"/>
      <c r="O161" s="455"/>
      <c r="P161" s="455"/>
      <c r="Q161" s="456">
        <v>42917</v>
      </c>
      <c r="R161" s="457"/>
      <c r="S161" s="457"/>
      <c r="T161" s="457"/>
      <c r="U161" s="457"/>
      <c r="V161" s="458"/>
      <c r="W161" s="456">
        <v>43008</v>
      </c>
      <c r="X161" s="457"/>
      <c r="Y161" s="457"/>
      <c r="Z161" s="458"/>
    </row>
    <row r="162" spans="2:26" x14ac:dyDescent="0.25">
      <c r="B162" s="467"/>
      <c r="C162" s="467"/>
      <c r="D162" s="467"/>
      <c r="E162" s="467"/>
      <c r="F162" s="467"/>
      <c r="G162" s="467"/>
      <c r="H162" s="455" t="s">
        <v>178</v>
      </c>
      <c r="I162" s="455"/>
      <c r="J162" s="455"/>
      <c r="K162" s="455"/>
      <c r="L162" s="455"/>
      <c r="M162" s="455"/>
      <c r="N162" s="455"/>
      <c r="O162" s="455"/>
      <c r="P162" s="455"/>
      <c r="Q162" s="456">
        <v>42917</v>
      </c>
      <c r="R162" s="457"/>
      <c r="S162" s="457"/>
      <c r="T162" s="457"/>
      <c r="U162" s="457"/>
      <c r="V162" s="458"/>
      <c r="W162" s="456">
        <v>43008</v>
      </c>
      <c r="X162" s="457"/>
      <c r="Y162" s="457"/>
      <c r="Z162" s="458"/>
    </row>
    <row r="163" spans="2:26" ht="12" customHeight="1" x14ac:dyDescent="0.25">
      <c r="B163" s="467"/>
      <c r="C163" s="467"/>
      <c r="D163" s="467"/>
      <c r="E163" s="467"/>
      <c r="F163" s="467"/>
      <c r="G163" s="467"/>
      <c r="H163" s="455"/>
      <c r="I163" s="455"/>
      <c r="J163" s="455"/>
      <c r="K163" s="455"/>
      <c r="L163" s="455"/>
      <c r="M163" s="455"/>
      <c r="N163" s="455"/>
      <c r="O163" s="455"/>
      <c r="P163" s="455"/>
      <c r="Q163" s="159"/>
      <c r="R163" s="160"/>
      <c r="S163" s="160"/>
      <c r="T163" s="160"/>
      <c r="U163" s="160"/>
      <c r="V163" s="161"/>
      <c r="W163" s="159"/>
      <c r="X163" s="160"/>
      <c r="Y163" s="160"/>
      <c r="Z163" s="161"/>
    </row>
    <row r="164" spans="2:26" ht="12" customHeight="1" x14ac:dyDescent="0.25">
      <c r="B164" s="467"/>
      <c r="C164" s="467"/>
      <c r="D164" s="467"/>
      <c r="E164" s="467"/>
      <c r="F164" s="467"/>
      <c r="G164" s="467"/>
      <c r="H164" s="455"/>
      <c r="I164" s="455"/>
      <c r="J164" s="455"/>
      <c r="K164" s="455"/>
      <c r="L164" s="455"/>
      <c r="M164" s="455"/>
      <c r="N164" s="455"/>
      <c r="O164" s="455"/>
      <c r="P164" s="455"/>
      <c r="Q164" s="159"/>
      <c r="R164" s="160"/>
      <c r="S164" s="160"/>
      <c r="T164" s="160"/>
      <c r="U164" s="160"/>
      <c r="V164" s="161"/>
      <c r="W164" s="159"/>
      <c r="X164" s="160"/>
      <c r="Y164" s="160"/>
      <c r="Z164" s="161"/>
    </row>
    <row r="165" spans="2:26" ht="12" customHeight="1" x14ac:dyDescent="0.25">
      <c r="B165" s="152"/>
      <c r="C165" s="153"/>
      <c r="D165" s="153"/>
      <c r="E165" s="153"/>
      <c r="F165" s="153"/>
      <c r="G165" s="154"/>
      <c r="H165" s="455"/>
      <c r="I165" s="455"/>
      <c r="J165" s="455"/>
      <c r="K165" s="455"/>
      <c r="L165" s="455"/>
      <c r="M165" s="455"/>
      <c r="N165" s="455"/>
      <c r="O165" s="455"/>
      <c r="P165" s="455"/>
      <c r="Q165" s="159"/>
      <c r="R165" s="160"/>
      <c r="S165" s="160"/>
      <c r="T165" s="160"/>
      <c r="U165" s="160"/>
      <c r="V165" s="161"/>
      <c r="W165" s="159"/>
      <c r="X165" s="160"/>
      <c r="Y165" s="160"/>
      <c r="Z165" s="161"/>
    </row>
    <row r="166" spans="2:26" ht="12" customHeight="1" x14ac:dyDescent="0.25">
      <c r="B166" s="152"/>
      <c r="C166" s="153"/>
      <c r="D166" s="153"/>
      <c r="E166" s="153"/>
      <c r="F166" s="153"/>
      <c r="G166" s="154"/>
      <c r="H166" s="455"/>
      <c r="I166" s="455"/>
      <c r="J166" s="455"/>
      <c r="K166" s="455"/>
      <c r="L166" s="455"/>
      <c r="M166" s="455"/>
      <c r="N166" s="455"/>
      <c r="O166" s="455"/>
      <c r="P166" s="455"/>
      <c r="Q166" s="159"/>
      <c r="R166" s="160"/>
      <c r="S166" s="160"/>
      <c r="T166" s="160"/>
      <c r="U166" s="160"/>
      <c r="V166" s="161"/>
      <c r="W166" s="159"/>
      <c r="X166" s="160"/>
      <c r="Y166" s="160"/>
      <c r="Z166" s="161"/>
    </row>
    <row r="167" spans="2:26" ht="12" customHeight="1" x14ac:dyDescent="0.25">
      <c r="B167" s="152"/>
      <c r="C167" s="153"/>
      <c r="D167" s="153"/>
      <c r="E167" s="153"/>
      <c r="F167" s="153"/>
      <c r="G167" s="154"/>
      <c r="H167" s="155"/>
      <c r="I167" s="156"/>
      <c r="J167" s="157"/>
      <c r="K167" s="157"/>
      <c r="L167" s="157"/>
      <c r="M167" s="157"/>
      <c r="N167" s="157"/>
      <c r="O167" s="157"/>
      <c r="P167" s="158"/>
      <c r="Q167" s="159"/>
      <c r="R167" s="160"/>
      <c r="S167" s="160"/>
      <c r="T167" s="160"/>
      <c r="U167" s="160"/>
      <c r="V167" s="161"/>
      <c r="W167" s="159"/>
      <c r="X167" s="160"/>
      <c r="Y167" s="160"/>
      <c r="Z167" s="161"/>
    </row>
    <row r="168" spans="2:26" ht="12" customHeight="1" x14ac:dyDescent="0.25">
      <c r="B168" s="152"/>
      <c r="C168" s="153"/>
      <c r="D168" s="153"/>
      <c r="E168" s="153"/>
      <c r="F168" s="153"/>
      <c r="G168" s="154"/>
      <c r="H168" s="155"/>
      <c r="I168" s="156"/>
      <c r="J168" s="157"/>
      <c r="K168" s="157"/>
      <c r="L168" s="157"/>
      <c r="M168" s="157"/>
      <c r="N168" s="157"/>
      <c r="O168" s="157"/>
      <c r="P168" s="158"/>
      <c r="Q168" s="159"/>
      <c r="R168" s="160"/>
      <c r="S168" s="160"/>
      <c r="T168" s="160"/>
      <c r="U168" s="160"/>
      <c r="V168" s="161"/>
      <c r="W168" s="159"/>
      <c r="X168" s="160"/>
      <c r="Y168" s="160"/>
      <c r="Z168" s="161"/>
    </row>
    <row r="169" spans="2:26" x14ac:dyDescent="0.25">
      <c r="B169" s="26"/>
      <c r="C169" s="27"/>
      <c r="D169" s="27"/>
      <c r="E169" s="27"/>
      <c r="F169" s="27"/>
      <c r="G169" s="28"/>
      <c r="H169" s="29"/>
      <c r="I169" s="494" t="s">
        <v>102</v>
      </c>
      <c r="J169" s="495"/>
      <c r="K169" s="495"/>
      <c r="L169" s="495"/>
      <c r="M169" s="495"/>
      <c r="N169" s="495"/>
      <c r="O169" s="495"/>
      <c r="P169" s="496"/>
      <c r="Q169" s="497"/>
      <c r="R169" s="498"/>
      <c r="S169" s="498"/>
      <c r="T169" s="498"/>
      <c r="U169" s="498"/>
      <c r="V169" s="499"/>
      <c r="W169" s="497"/>
      <c r="X169" s="498"/>
      <c r="Y169" s="498"/>
      <c r="Z169" s="499"/>
    </row>
    <row r="170" spans="2:26" x14ac:dyDescent="0.25">
      <c r="B170" s="471"/>
      <c r="C170" s="472"/>
      <c r="D170" s="472"/>
      <c r="E170" s="472"/>
      <c r="F170" s="472"/>
      <c r="G170" s="472"/>
      <c r="H170" s="472"/>
      <c r="I170" s="472"/>
      <c r="J170" s="472"/>
      <c r="K170" s="472"/>
      <c r="L170" s="472"/>
      <c r="M170" s="472"/>
      <c r="N170" s="472"/>
      <c r="O170" s="472"/>
      <c r="P170" s="472"/>
      <c r="Q170" s="472"/>
      <c r="R170" s="472"/>
      <c r="S170" s="472"/>
      <c r="T170" s="472"/>
      <c r="U170" s="472"/>
      <c r="V170" s="472"/>
      <c r="W170" s="472"/>
      <c r="X170" s="472"/>
      <c r="Y170" s="472"/>
      <c r="Z170" s="473"/>
    </row>
    <row r="171" spans="2:26" x14ac:dyDescent="0.25">
      <c r="B171" s="474" t="s">
        <v>38</v>
      </c>
      <c r="C171" s="474"/>
      <c r="D171" s="474"/>
      <c r="E171" s="474"/>
      <c r="F171" s="474"/>
      <c r="G171" s="474"/>
      <c r="H171" s="30" t="s">
        <v>39</v>
      </c>
      <c r="I171" s="474" t="s">
        <v>40</v>
      </c>
      <c r="J171" s="474"/>
      <c r="K171" s="474"/>
      <c r="L171" s="474"/>
      <c r="M171" s="474"/>
      <c r="N171" s="474"/>
      <c r="O171" s="474"/>
      <c r="P171" s="474"/>
      <c r="Q171" s="475" t="s">
        <v>39</v>
      </c>
      <c r="R171" s="476"/>
      <c r="S171" s="465"/>
      <c r="T171" s="465"/>
      <c r="U171" s="465"/>
      <c r="V171" s="465"/>
      <c r="W171" s="465"/>
      <c r="X171" s="465"/>
      <c r="Y171" s="465"/>
      <c r="Z171" s="466"/>
    </row>
    <row r="172" spans="2:26" x14ac:dyDescent="0.25">
      <c r="B172" s="459" t="s">
        <v>179</v>
      </c>
      <c r="C172" s="460"/>
      <c r="D172" s="460"/>
      <c r="E172" s="460"/>
      <c r="F172" s="461"/>
      <c r="G172" s="462"/>
      <c r="H172" s="31"/>
      <c r="I172" s="463" t="s">
        <v>184</v>
      </c>
      <c r="J172" s="461"/>
      <c r="K172" s="461"/>
      <c r="L172" s="461"/>
      <c r="M172" s="461"/>
      <c r="N172" s="461"/>
      <c r="O172" s="461"/>
      <c r="P172" s="462"/>
      <c r="Q172" s="464"/>
      <c r="R172" s="465"/>
      <c r="S172" s="465"/>
      <c r="T172" s="465"/>
      <c r="U172" s="465"/>
      <c r="V172" s="465"/>
      <c r="W172" s="465"/>
      <c r="X172" s="465"/>
      <c r="Y172" s="465"/>
      <c r="Z172" s="466"/>
    </row>
    <row r="173" spans="2:26" x14ac:dyDescent="0.25">
      <c r="B173" s="459" t="s">
        <v>180</v>
      </c>
      <c r="C173" s="460"/>
      <c r="D173" s="460"/>
      <c r="E173" s="460"/>
      <c r="F173" s="461"/>
      <c r="G173" s="462"/>
      <c r="H173" s="31"/>
      <c r="I173" s="463" t="s">
        <v>185</v>
      </c>
      <c r="J173" s="461"/>
      <c r="K173" s="461"/>
      <c r="L173" s="461"/>
      <c r="M173" s="461"/>
      <c r="N173" s="461"/>
      <c r="O173" s="461"/>
      <c r="P173" s="462"/>
      <c r="Q173" s="464"/>
      <c r="R173" s="465"/>
      <c r="S173" s="465"/>
      <c r="T173" s="465"/>
      <c r="U173" s="465"/>
      <c r="V173" s="465"/>
      <c r="W173" s="465"/>
      <c r="X173" s="465"/>
      <c r="Y173" s="465"/>
      <c r="Z173" s="466"/>
    </row>
    <row r="174" spans="2:26" x14ac:dyDescent="0.25">
      <c r="B174" s="463" t="s">
        <v>181</v>
      </c>
      <c r="C174" s="461"/>
      <c r="D174" s="461"/>
      <c r="E174" s="461"/>
      <c r="F174" s="461"/>
      <c r="G174" s="462"/>
      <c r="H174" s="31"/>
      <c r="I174" s="463" t="s">
        <v>186</v>
      </c>
      <c r="J174" s="461"/>
      <c r="K174" s="461"/>
      <c r="L174" s="461"/>
      <c r="M174" s="461"/>
      <c r="N174" s="461"/>
      <c r="O174" s="461"/>
      <c r="P174" s="462"/>
      <c r="Q174" s="464"/>
      <c r="R174" s="465"/>
      <c r="S174" s="465"/>
      <c r="T174" s="465"/>
      <c r="U174" s="465"/>
      <c r="V174" s="465"/>
      <c r="W174" s="465"/>
      <c r="X174" s="465"/>
      <c r="Y174" s="465"/>
      <c r="Z174" s="466"/>
    </row>
    <row r="175" spans="2:26" x14ac:dyDescent="0.25">
      <c r="B175" s="463" t="s">
        <v>182</v>
      </c>
      <c r="C175" s="461"/>
      <c r="D175" s="461"/>
      <c r="E175" s="461"/>
      <c r="F175" s="461"/>
      <c r="G175" s="462"/>
      <c r="H175" s="31"/>
      <c r="I175" s="463">
        <v>4</v>
      </c>
      <c r="J175" s="461"/>
      <c r="K175" s="461"/>
      <c r="L175" s="461"/>
      <c r="M175" s="461"/>
      <c r="N175" s="461"/>
      <c r="O175" s="461"/>
      <c r="P175" s="462"/>
      <c r="Q175" s="464"/>
      <c r="R175" s="465"/>
      <c r="S175" s="465"/>
      <c r="T175" s="465"/>
      <c r="U175" s="465"/>
      <c r="V175" s="465"/>
      <c r="W175" s="465"/>
      <c r="X175" s="465"/>
      <c r="Y175" s="465"/>
      <c r="Z175" s="466"/>
    </row>
    <row r="176" spans="2:26" x14ac:dyDescent="0.25">
      <c r="B176" s="463" t="s">
        <v>183</v>
      </c>
      <c r="C176" s="461"/>
      <c r="D176" s="461"/>
      <c r="E176" s="461"/>
      <c r="F176" s="461"/>
      <c r="G176" s="462"/>
      <c r="H176" s="31"/>
      <c r="I176" s="463">
        <v>5</v>
      </c>
      <c r="J176" s="461"/>
      <c r="K176" s="461"/>
      <c r="L176" s="461"/>
      <c r="M176" s="461"/>
      <c r="N176" s="461"/>
      <c r="O176" s="461"/>
      <c r="P176" s="462"/>
      <c r="Q176" s="464"/>
      <c r="R176" s="465"/>
      <c r="S176" s="465"/>
      <c r="T176" s="465"/>
      <c r="U176" s="465"/>
      <c r="V176" s="465"/>
      <c r="W176" s="465"/>
      <c r="X176" s="465"/>
      <c r="Y176" s="465"/>
      <c r="Z176" s="466"/>
    </row>
    <row r="177" spans="2:27" x14ac:dyDescent="0.25">
      <c r="B177" s="477"/>
      <c r="C177" s="478"/>
      <c r="D177" s="478"/>
      <c r="E177" s="478"/>
      <c r="F177" s="478"/>
      <c r="G177" s="478"/>
      <c r="H177" s="478"/>
      <c r="I177" s="478"/>
      <c r="J177" s="478"/>
      <c r="K177" s="478"/>
      <c r="L177" s="478"/>
      <c r="M177" s="478"/>
      <c r="N177" s="478"/>
      <c r="O177" s="478"/>
      <c r="P177" s="478"/>
      <c r="Q177" s="478"/>
      <c r="R177" s="478"/>
      <c r="S177" s="478"/>
      <c r="T177" s="478"/>
      <c r="U177" s="478"/>
      <c r="V177" s="478"/>
      <c r="W177" s="478"/>
      <c r="X177" s="478"/>
      <c r="Y177" s="478"/>
      <c r="Z177" s="479"/>
    </row>
    <row r="178" spans="2:27" x14ac:dyDescent="0.25">
      <c r="B178" s="480" t="s">
        <v>41</v>
      </c>
      <c r="C178" s="59"/>
      <c r="D178" s="59"/>
      <c r="E178" s="59"/>
      <c r="F178" s="32" t="s">
        <v>42</v>
      </c>
      <c r="G178" s="474" t="s">
        <v>251</v>
      </c>
      <c r="H178" s="600"/>
      <c r="I178" s="600"/>
      <c r="J178" s="600"/>
      <c r="K178" s="600"/>
      <c r="L178" s="600"/>
      <c r="M178" s="600"/>
      <c r="N178" s="600"/>
      <c r="O178" s="600"/>
      <c r="P178" s="600"/>
      <c r="Q178" s="600"/>
      <c r="R178" s="600"/>
      <c r="S178" s="600"/>
      <c r="T178" s="600"/>
      <c r="U178" s="600"/>
      <c r="V178" s="600"/>
      <c r="W178" s="600"/>
      <c r="X178" s="600"/>
      <c r="Y178" s="600"/>
      <c r="Z178" s="600"/>
    </row>
    <row r="179" spans="2:27" x14ac:dyDescent="0.25">
      <c r="B179" s="481"/>
      <c r="C179" s="60"/>
      <c r="D179" s="60"/>
      <c r="E179" s="60"/>
      <c r="F179" s="32" t="s">
        <v>43</v>
      </c>
      <c r="G179" s="601" t="s">
        <v>252</v>
      </c>
      <c r="H179" s="601"/>
      <c r="I179" s="601"/>
      <c r="J179" s="601"/>
      <c r="K179" s="601"/>
      <c r="L179" s="601"/>
      <c r="M179" s="601"/>
      <c r="N179" s="601"/>
      <c r="O179" s="601"/>
      <c r="P179" s="601"/>
      <c r="Q179" s="601"/>
      <c r="R179" s="601"/>
      <c r="S179" s="601"/>
      <c r="T179" s="601"/>
      <c r="U179" s="601"/>
      <c r="V179" s="601"/>
      <c r="W179" s="601"/>
      <c r="X179" s="601"/>
      <c r="Y179" s="601"/>
      <c r="Z179" s="601"/>
    </row>
    <row r="180" spans="2:27" x14ac:dyDescent="0.25">
      <c r="B180" s="481"/>
      <c r="C180" s="60"/>
      <c r="D180" s="60"/>
      <c r="E180" s="60"/>
      <c r="F180" s="486" t="s">
        <v>44</v>
      </c>
      <c r="G180" s="601" t="s">
        <v>150</v>
      </c>
      <c r="H180" s="601"/>
      <c r="I180" s="601"/>
      <c r="J180" s="601"/>
      <c r="K180" s="601"/>
      <c r="L180" s="601"/>
      <c r="M180" s="601"/>
      <c r="N180" s="601"/>
      <c r="O180" s="601"/>
      <c r="P180" s="601"/>
      <c r="Q180" s="601"/>
      <c r="R180" s="601"/>
      <c r="S180" s="601"/>
      <c r="T180" s="601"/>
      <c r="U180" s="601"/>
      <c r="V180" s="601"/>
      <c r="W180" s="601"/>
      <c r="X180" s="601"/>
      <c r="Y180" s="601"/>
      <c r="Z180" s="601"/>
    </row>
    <row r="181" spans="2:27" x14ac:dyDescent="0.25">
      <c r="B181" s="482"/>
      <c r="C181" s="61"/>
      <c r="D181" s="61"/>
      <c r="E181" s="61"/>
      <c r="F181" s="487"/>
      <c r="G181" s="601"/>
      <c r="H181" s="601"/>
      <c r="I181" s="601"/>
      <c r="J181" s="601"/>
      <c r="K181" s="601"/>
      <c r="L181" s="601"/>
      <c r="M181" s="601"/>
      <c r="N181" s="601"/>
      <c r="O181" s="601"/>
      <c r="P181" s="601"/>
      <c r="Q181" s="601"/>
      <c r="R181" s="601"/>
      <c r="S181" s="601"/>
      <c r="T181" s="601"/>
      <c r="U181" s="601"/>
      <c r="V181" s="601"/>
      <c r="W181" s="601"/>
      <c r="X181" s="601"/>
      <c r="Y181" s="601"/>
      <c r="Z181" s="601"/>
    </row>
    <row r="182" spans="2:27" x14ac:dyDescent="0.25">
      <c r="B182" s="477"/>
      <c r="C182" s="478"/>
      <c r="D182" s="478"/>
      <c r="E182" s="478"/>
      <c r="F182" s="478"/>
      <c r="G182" s="478"/>
      <c r="H182" s="478"/>
      <c r="I182" s="478"/>
      <c r="J182" s="478"/>
      <c r="K182" s="478"/>
      <c r="L182" s="478"/>
      <c r="M182" s="478"/>
      <c r="N182" s="478"/>
      <c r="O182" s="478"/>
      <c r="P182" s="478"/>
      <c r="Q182" s="478"/>
      <c r="R182" s="478"/>
      <c r="S182" s="478"/>
      <c r="T182" s="478"/>
      <c r="U182" s="478"/>
      <c r="V182" s="478"/>
      <c r="W182" s="478"/>
      <c r="X182" s="478"/>
      <c r="Y182" s="478"/>
      <c r="Z182" s="479"/>
    </row>
    <row r="183" spans="2:27" ht="12" customHeight="1" x14ac:dyDescent="0.25"/>
    <row r="184" spans="2:27" ht="12" customHeight="1" x14ac:dyDescent="0.25">
      <c r="B184" s="33" t="s">
        <v>45</v>
      </c>
      <c r="C184" s="33"/>
      <c r="D184" s="33"/>
      <c r="E184" s="33"/>
    </row>
    <row r="185" spans="2:27" ht="12" customHeight="1" x14ac:dyDescent="0.25"/>
    <row r="186" spans="2:27" s="36" customFormat="1" ht="13.5" customHeight="1" x14ac:dyDescent="0.2">
      <c r="B186" s="34" t="s">
        <v>46</v>
      </c>
      <c r="C186" s="34"/>
      <c r="D186" s="34"/>
      <c r="E186" s="34"/>
      <c r="F186" s="34">
        <v>1000</v>
      </c>
      <c r="G186" s="34">
        <v>2000</v>
      </c>
      <c r="H186" s="34">
        <v>3000</v>
      </c>
      <c r="I186" s="34">
        <v>4000</v>
      </c>
      <c r="J186" s="511">
        <v>5000</v>
      </c>
      <c r="K186" s="511"/>
      <c r="L186" s="511"/>
      <c r="M186" s="511">
        <v>6000</v>
      </c>
      <c r="N186" s="511"/>
      <c r="O186" s="503"/>
      <c r="P186" s="503"/>
      <c r="Q186" s="503">
        <v>9000</v>
      </c>
      <c r="R186" s="504"/>
      <c r="S186" s="504"/>
      <c r="T186" s="505"/>
      <c r="U186" s="82"/>
      <c r="V186" s="512" t="s">
        <v>26</v>
      </c>
      <c r="W186" s="513"/>
      <c r="X186" s="513"/>
      <c r="Y186" s="513"/>
    </row>
    <row r="187" spans="2:27" s="36" customFormat="1" ht="13.5" customHeight="1" x14ac:dyDescent="0.2">
      <c r="B187" s="37">
        <v>1</v>
      </c>
      <c r="C187" s="37" t="s">
        <v>150</v>
      </c>
      <c r="D187" s="37"/>
      <c r="E187" s="37"/>
      <c r="F187" s="38">
        <f>2509792.01+2463634.79+2769573.23</f>
        <v>7743000.0299999993</v>
      </c>
      <c r="G187" s="38">
        <f>394803.28+514435.9+520719.37</f>
        <v>1429958.55</v>
      </c>
      <c r="H187" s="38">
        <f>28387.12+1283881.27+2049996.1</f>
        <v>3362264.49</v>
      </c>
      <c r="I187" s="38">
        <v>87272.56</v>
      </c>
      <c r="J187" s="520">
        <f>1615950.4+408999.99</f>
        <v>2024950.39</v>
      </c>
      <c r="K187" s="521"/>
      <c r="L187" s="522"/>
      <c r="M187" s="520">
        <v>760455.61</v>
      </c>
      <c r="N187" s="521"/>
      <c r="O187" s="521"/>
      <c r="P187" s="521"/>
      <c r="Q187" s="520">
        <v>0</v>
      </c>
      <c r="R187" s="521"/>
      <c r="S187" s="521"/>
      <c r="T187" s="522"/>
      <c r="U187" s="83"/>
      <c r="V187" s="506">
        <f>+F187+G187+H187+I187+J187+M187+Q187</f>
        <v>15407901.630000001</v>
      </c>
      <c r="W187" s="507"/>
      <c r="X187" s="507"/>
      <c r="Y187" s="507"/>
      <c r="Z187" s="40"/>
      <c r="AA187" s="41"/>
    </row>
    <row r="188" spans="2:27" s="36" customFormat="1" ht="13.5" customHeight="1" x14ac:dyDescent="0.2">
      <c r="B188" s="42"/>
      <c r="C188" s="42"/>
      <c r="D188" s="42"/>
      <c r="E188" s="42"/>
      <c r="F188" s="38"/>
      <c r="G188" s="38"/>
      <c r="H188" s="38"/>
      <c r="I188" s="38"/>
      <c r="J188" s="520"/>
      <c r="K188" s="521"/>
      <c r="L188" s="522"/>
      <c r="M188" s="520"/>
      <c r="N188" s="521"/>
      <c r="O188" s="521"/>
      <c r="P188" s="521"/>
      <c r="Q188" s="520"/>
      <c r="R188" s="521"/>
      <c r="S188" s="521"/>
      <c r="T188" s="522"/>
      <c r="U188" s="83"/>
      <c r="V188" s="506"/>
      <c r="W188" s="507"/>
      <c r="X188" s="507"/>
      <c r="Y188" s="507"/>
      <c r="Z188" s="41"/>
      <c r="AA188" s="41"/>
    </row>
    <row r="189" spans="2:27" s="36" customFormat="1" ht="13.5" customHeight="1" x14ac:dyDescent="0.2">
      <c r="B189" s="42"/>
      <c r="C189" s="42"/>
      <c r="D189" s="42"/>
      <c r="E189" s="42"/>
      <c r="F189" s="43"/>
      <c r="G189" s="43"/>
      <c r="H189" s="43"/>
      <c r="I189" s="43"/>
      <c r="J189" s="585"/>
      <c r="K189" s="586"/>
      <c r="L189" s="587"/>
      <c r="M189" s="585"/>
      <c r="N189" s="586"/>
      <c r="O189" s="586"/>
      <c r="P189" s="586"/>
      <c r="Q189" s="585"/>
      <c r="R189" s="586"/>
      <c r="S189" s="586"/>
      <c r="T189" s="587"/>
      <c r="U189" s="84"/>
      <c r="V189" s="602"/>
      <c r="W189" s="603"/>
      <c r="X189" s="603"/>
      <c r="Y189" s="603"/>
    </row>
    <row r="190" spans="2:27" s="36" customFormat="1" ht="13.5" customHeight="1" x14ac:dyDescent="0.2">
      <c r="B190" s="42"/>
      <c r="C190" s="42"/>
      <c r="D190" s="42"/>
      <c r="E190" s="42"/>
      <c r="F190" s="44"/>
      <c r="G190" s="44"/>
      <c r="H190" s="44"/>
      <c r="I190" s="44"/>
      <c r="J190" s="503"/>
      <c r="K190" s="504"/>
      <c r="L190" s="505"/>
      <c r="M190" s="503"/>
      <c r="N190" s="504"/>
      <c r="O190" s="504"/>
      <c r="P190" s="504"/>
      <c r="Q190" s="503"/>
      <c r="R190" s="504"/>
      <c r="S190" s="504"/>
      <c r="T190" s="505"/>
      <c r="U190" s="82"/>
      <c r="V190" s="511"/>
      <c r="W190" s="513"/>
      <c r="X190" s="513"/>
      <c r="Y190" s="513"/>
    </row>
    <row r="191" spans="2:27" s="36" customFormat="1" ht="13.5" customHeight="1" x14ac:dyDescent="0.2">
      <c r="B191" s="37" t="s">
        <v>26</v>
      </c>
      <c r="C191" s="37"/>
      <c r="D191" s="37"/>
      <c r="E191" s="37"/>
      <c r="F191" s="147">
        <f>+F187+F188</f>
        <v>7743000.0299999993</v>
      </c>
      <c r="G191" s="147">
        <f>+G187+G188</f>
        <v>1429958.55</v>
      </c>
      <c r="H191" s="147">
        <f>+H187+H188</f>
        <v>3362264.49</v>
      </c>
      <c r="I191" s="147">
        <f>+I187+I188</f>
        <v>87272.56</v>
      </c>
      <c r="J191" s="585">
        <f>+J187+J188</f>
        <v>2024950.39</v>
      </c>
      <c r="K191" s="504"/>
      <c r="L191" s="505"/>
      <c r="M191" s="585">
        <f>+M187+M188</f>
        <v>760455.61</v>
      </c>
      <c r="N191" s="504"/>
      <c r="O191" s="504"/>
      <c r="P191" s="504"/>
      <c r="Q191" s="585">
        <f>+Q187+Q188</f>
        <v>0</v>
      </c>
      <c r="R191" s="504"/>
      <c r="S191" s="504"/>
      <c r="T191" s="504"/>
      <c r="U191" s="82"/>
      <c r="V191" s="602">
        <f>+V187+V188</f>
        <v>15407901.630000001</v>
      </c>
      <c r="W191" s="513"/>
      <c r="X191" s="513"/>
      <c r="Y191" s="513"/>
    </row>
    <row r="192" spans="2:27" s="36" customFormat="1" ht="13.5" customHeight="1" x14ac:dyDescent="0.2"/>
    <row r="193" spans="2:26" s="36" customFormat="1" ht="13.5" customHeight="1" x14ac:dyDescent="0.2">
      <c r="B193" s="36" t="s">
        <v>47</v>
      </c>
    </row>
    <row r="194" spans="2:26" s="36" customFormat="1" ht="13.5" customHeight="1" x14ac:dyDescent="0.2">
      <c r="B194" s="36" t="s">
        <v>48</v>
      </c>
    </row>
    <row r="196" spans="2:26" x14ac:dyDescent="0.25">
      <c r="Z196" s="229"/>
    </row>
    <row r="199" spans="2:26" x14ac:dyDescent="0.25">
      <c r="B199" s="514" t="s">
        <v>301</v>
      </c>
      <c r="C199" s="514"/>
      <c r="E199" s="514" t="s">
        <v>204</v>
      </c>
      <c r="F199" s="514"/>
      <c r="G199" s="514"/>
      <c r="I199" s="514" t="s">
        <v>256</v>
      </c>
      <c r="J199" s="514"/>
      <c r="K199" s="514"/>
      <c r="L199" s="514"/>
      <c r="M199" s="514"/>
      <c r="N199" s="514"/>
      <c r="Q199" s="516" t="s">
        <v>303</v>
      </c>
      <c r="R199" s="516"/>
      <c r="S199" s="516"/>
      <c r="T199" s="516"/>
      <c r="U199" s="516"/>
    </row>
    <row r="200" spans="2:26" x14ac:dyDescent="0.25">
      <c r="B200" s="515" t="s">
        <v>302</v>
      </c>
      <c r="C200" s="515"/>
      <c r="E200" s="515" t="s">
        <v>205</v>
      </c>
      <c r="F200" s="515"/>
      <c r="G200" s="515"/>
      <c r="I200" s="515" t="s">
        <v>257</v>
      </c>
      <c r="J200" s="515"/>
      <c r="K200" s="515"/>
      <c r="L200" s="515"/>
      <c r="M200" s="515"/>
      <c r="N200" s="515"/>
      <c r="Q200" s="515" t="s">
        <v>304</v>
      </c>
      <c r="R200" s="515"/>
      <c r="S200" s="515"/>
      <c r="T200" s="515"/>
      <c r="U200" s="515"/>
    </row>
    <row r="209" spans="7:7" x14ac:dyDescent="0.25">
      <c r="G209" s="88"/>
    </row>
  </sheetData>
  <mergeCells count="494">
    <mergeCell ref="B199:C199"/>
    <mergeCell ref="E199:G199"/>
    <mergeCell ref="I199:N199"/>
    <mergeCell ref="Q199:U199"/>
    <mergeCell ref="B200:C200"/>
    <mergeCell ref="E200:G200"/>
    <mergeCell ref="I200:N200"/>
    <mergeCell ref="Q200:U200"/>
    <mergeCell ref="Z90:Z91"/>
    <mergeCell ref="E91:E93"/>
    <mergeCell ref="H92:H93"/>
    <mergeCell ref="L92:M93"/>
    <mergeCell ref="N92:P93"/>
    <mergeCell ref="Q92:S93"/>
    <mergeCell ref="T92:V93"/>
    <mergeCell ref="W92:Y93"/>
    <mergeCell ref="Z92:Z93"/>
    <mergeCell ref="B134:Z134"/>
    <mergeCell ref="B135:Z135"/>
    <mergeCell ref="B136:G136"/>
    <mergeCell ref="H136:P136"/>
    <mergeCell ref="Q136:V136"/>
    <mergeCell ref="W136:Z136"/>
    <mergeCell ref="B100:K100"/>
    <mergeCell ref="B70:K70"/>
    <mergeCell ref="L70:M72"/>
    <mergeCell ref="Z70:Z72"/>
    <mergeCell ref="B71:C72"/>
    <mergeCell ref="D71:E72"/>
    <mergeCell ref="F71:G72"/>
    <mergeCell ref="H71:H72"/>
    <mergeCell ref="I71:K72"/>
    <mergeCell ref="B6:Z6"/>
    <mergeCell ref="B7:Z7"/>
    <mergeCell ref="B8:Z8"/>
    <mergeCell ref="B9:Z9"/>
    <mergeCell ref="B10:B12"/>
    <mergeCell ref="F10:Z12"/>
    <mergeCell ref="B29:F29"/>
    <mergeCell ref="J29:K29"/>
    <mergeCell ref="L29:N29"/>
    <mergeCell ref="P29:S29"/>
    <mergeCell ref="B30:Z30"/>
    <mergeCell ref="B31:F31"/>
    <mergeCell ref="G31:Z31"/>
    <mergeCell ref="B22:Z22"/>
    <mergeCell ref="B23:F23"/>
    <mergeCell ref="G23:Z23"/>
    <mergeCell ref="B1:Z1"/>
    <mergeCell ref="B2:Z2"/>
    <mergeCell ref="B3:Z3"/>
    <mergeCell ref="B13:B16"/>
    <mergeCell ref="F13:Z16"/>
    <mergeCell ref="B17:B18"/>
    <mergeCell ref="F17:Z18"/>
    <mergeCell ref="F19:Z19"/>
    <mergeCell ref="B20:B21"/>
    <mergeCell ref="F20:I21"/>
    <mergeCell ref="J20:P21"/>
    <mergeCell ref="Q20:Z21"/>
    <mergeCell ref="B4:Z4"/>
    <mergeCell ref="B5:Z5"/>
    <mergeCell ref="B24:F24"/>
    <mergeCell ref="G24:Z24"/>
    <mergeCell ref="B28:F28"/>
    <mergeCell ref="G28:Z28"/>
    <mergeCell ref="B39:Z39"/>
    <mergeCell ref="B33:F33"/>
    <mergeCell ref="I33:K33"/>
    <mergeCell ref="L33:Z33"/>
    <mergeCell ref="B34:Z34"/>
    <mergeCell ref="B35:Z35"/>
    <mergeCell ref="B36:B38"/>
    <mergeCell ref="C36:Z38"/>
    <mergeCell ref="L44:M46"/>
    <mergeCell ref="C40:Z42"/>
    <mergeCell ref="Z44:Z46"/>
    <mergeCell ref="B55:Z55"/>
    <mergeCell ref="E48:E50"/>
    <mergeCell ref="F47:G50"/>
    <mergeCell ref="H47:H48"/>
    <mergeCell ref="H49:H50"/>
    <mergeCell ref="B50:C50"/>
    <mergeCell ref="B51:C52"/>
    <mergeCell ref="B47:C48"/>
    <mergeCell ref="N47:N48"/>
    <mergeCell ref="Q47:Q48"/>
    <mergeCell ref="T47:T48"/>
    <mergeCell ref="T51:V52"/>
    <mergeCell ref="T53:V54"/>
    <mergeCell ref="W51:Y52"/>
    <mergeCell ref="W53:Y54"/>
    <mergeCell ref="Z51:Z52"/>
    <mergeCell ref="B40:B42"/>
    <mergeCell ref="B43:Z43"/>
    <mergeCell ref="B44:K44"/>
    <mergeCell ref="Z53:Z54"/>
    <mergeCell ref="N51:P52"/>
    <mergeCell ref="B56:Z56"/>
    <mergeCell ref="N70:P71"/>
    <mergeCell ref="Z47:Z48"/>
    <mergeCell ref="W44:Y45"/>
    <mergeCell ref="L47:M48"/>
    <mergeCell ref="B73:C74"/>
    <mergeCell ref="F73:G76"/>
    <mergeCell ref="H73:H74"/>
    <mergeCell ref="L73:M74"/>
    <mergeCell ref="N73:N74"/>
    <mergeCell ref="Q73:Q74"/>
    <mergeCell ref="T73:T74"/>
    <mergeCell ref="W73:W74"/>
    <mergeCell ref="Z73:Z74"/>
    <mergeCell ref="E74:E76"/>
    <mergeCell ref="H75:H76"/>
    <mergeCell ref="N75:N76"/>
    <mergeCell ref="Q70:S71"/>
    <mergeCell ref="T70:V71"/>
    <mergeCell ref="W70:Y71"/>
    <mergeCell ref="N44:P45"/>
    <mergeCell ref="Q44:S45"/>
    <mergeCell ref="T44:V45"/>
    <mergeCell ref="L75:M76"/>
    <mergeCell ref="Q75:Q76"/>
    <mergeCell ref="T75:T76"/>
    <mergeCell ref="W75:W76"/>
    <mergeCell ref="B76:C76"/>
    <mergeCell ref="B77:C78"/>
    <mergeCell ref="F77:G80"/>
    <mergeCell ref="H77:H78"/>
    <mergeCell ref="I77:K78"/>
    <mergeCell ref="E78:E80"/>
    <mergeCell ref="H79:H80"/>
    <mergeCell ref="L77:M78"/>
    <mergeCell ref="N77:P78"/>
    <mergeCell ref="Q77:S78"/>
    <mergeCell ref="T77:V78"/>
    <mergeCell ref="W77:Y78"/>
    <mergeCell ref="Z77:Z78"/>
    <mergeCell ref="L79:M80"/>
    <mergeCell ref="N79:P80"/>
    <mergeCell ref="Q79:S80"/>
    <mergeCell ref="T79:V80"/>
    <mergeCell ref="W79:Y80"/>
    <mergeCell ref="Z79:Z80"/>
    <mergeCell ref="B83:K83"/>
    <mergeCell ref="L83:M85"/>
    <mergeCell ref="N83:P84"/>
    <mergeCell ref="Q83:S84"/>
    <mergeCell ref="T83:V84"/>
    <mergeCell ref="W83:Y84"/>
    <mergeCell ref="B84:C85"/>
    <mergeCell ref="D84:E85"/>
    <mergeCell ref="F84:G85"/>
    <mergeCell ref="H84:H85"/>
    <mergeCell ref="Z83:Z85"/>
    <mergeCell ref="I84:K85"/>
    <mergeCell ref="N86:N87"/>
    <mergeCell ref="Q86:Q87"/>
    <mergeCell ref="T86:T87"/>
    <mergeCell ref="W86:W87"/>
    <mergeCell ref="Z86:Z87"/>
    <mergeCell ref="B86:C87"/>
    <mergeCell ref="F86:G89"/>
    <mergeCell ref="H86:H87"/>
    <mergeCell ref="E87:E89"/>
    <mergeCell ref="H88:H89"/>
    <mergeCell ref="N88:N89"/>
    <mergeCell ref="Q88:Q89"/>
    <mergeCell ref="T88:T89"/>
    <mergeCell ref="W88:W89"/>
    <mergeCell ref="B89:C89"/>
    <mergeCell ref="L88:M89"/>
    <mergeCell ref="L86:M87"/>
    <mergeCell ref="L100:M102"/>
    <mergeCell ref="N100:P101"/>
    <mergeCell ref="Q100:S101"/>
    <mergeCell ref="T100:V101"/>
    <mergeCell ref="W100:Y101"/>
    <mergeCell ref="Z100:Z102"/>
    <mergeCell ref="B101:C102"/>
    <mergeCell ref="D101:E102"/>
    <mergeCell ref="F101:G102"/>
    <mergeCell ref="H101:H102"/>
    <mergeCell ref="B103:C104"/>
    <mergeCell ref="F103:G106"/>
    <mergeCell ref="H103:H104"/>
    <mergeCell ref="Z103:Z104"/>
    <mergeCell ref="E104:E106"/>
    <mergeCell ref="H105:H106"/>
    <mergeCell ref="T105:T106"/>
    <mergeCell ref="H140:P140"/>
    <mergeCell ref="Q140:V140"/>
    <mergeCell ref="W140:Z140"/>
    <mergeCell ref="Z107:Z108"/>
    <mergeCell ref="E108:E110"/>
    <mergeCell ref="H109:H110"/>
    <mergeCell ref="L109:M110"/>
    <mergeCell ref="N109:P110"/>
    <mergeCell ref="Q109:S110"/>
    <mergeCell ref="T109:V110"/>
    <mergeCell ref="W109:Y110"/>
    <mergeCell ref="Z109:Z110"/>
    <mergeCell ref="B118:K118"/>
    <mergeCell ref="L118:M120"/>
    <mergeCell ref="N118:P119"/>
    <mergeCell ref="Q118:S119"/>
    <mergeCell ref="T118:V119"/>
    <mergeCell ref="H141:P141"/>
    <mergeCell ref="Q141:V141"/>
    <mergeCell ref="W141:Z141"/>
    <mergeCell ref="B137:G142"/>
    <mergeCell ref="H137:P137"/>
    <mergeCell ref="Q137:V137"/>
    <mergeCell ref="W137:Z137"/>
    <mergeCell ref="H138:P138"/>
    <mergeCell ref="Q138:V138"/>
    <mergeCell ref="W138:Z138"/>
    <mergeCell ref="H139:P139"/>
    <mergeCell ref="Q139:V139"/>
    <mergeCell ref="W139:Z139"/>
    <mergeCell ref="H142:P142"/>
    <mergeCell ref="Q142:V142"/>
    <mergeCell ref="W142:Z142"/>
    <mergeCell ref="B143:G146"/>
    <mergeCell ref="H143:P143"/>
    <mergeCell ref="Q143:V143"/>
    <mergeCell ref="W143:Z143"/>
    <mergeCell ref="H144:P144"/>
    <mergeCell ref="Q144:V144"/>
    <mergeCell ref="W144:Z144"/>
    <mergeCell ref="H146:P146"/>
    <mergeCell ref="Q146:V146"/>
    <mergeCell ref="W146:Z146"/>
    <mergeCell ref="H145:P145"/>
    <mergeCell ref="Q145:V145"/>
    <mergeCell ref="W145:Z145"/>
    <mergeCell ref="W153:Z153"/>
    <mergeCell ref="W154:Z154"/>
    <mergeCell ref="W155:Z155"/>
    <mergeCell ref="W156:Z156"/>
    <mergeCell ref="W157:Z157"/>
    <mergeCell ref="B147:G152"/>
    <mergeCell ref="H147:P147"/>
    <mergeCell ref="Q147:V147"/>
    <mergeCell ref="W147:Z147"/>
    <mergeCell ref="H148:P148"/>
    <mergeCell ref="Q148:V148"/>
    <mergeCell ref="W148:Z148"/>
    <mergeCell ref="H149:P149"/>
    <mergeCell ref="Q149:V149"/>
    <mergeCell ref="W149:Z149"/>
    <mergeCell ref="H152:P152"/>
    <mergeCell ref="Q152:V152"/>
    <mergeCell ref="W152:Z152"/>
    <mergeCell ref="I169:P169"/>
    <mergeCell ref="Q169:V169"/>
    <mergeCell ref="W169:Z169"/>
    <mergeCell ref="H150:P150"/>
    <mergeCell ref="Q150:V150"/>
    <mergeCell ref="W150:Z150"/>
    <mergeCell ref="H151:P151"/>
    <mergeCell ref="Q151:V151"/>
    <mergeCell ref="W151:Z151"/>
    <mergeCell ref="H165:P165"/>
    <mergeCell ref="H166:P166"/>
    <mergeCell ref="Q153:V153"/>
    <mergeCell ref="Q159:V159"/>
    <mergeCell ref="Q160:V160"/>
    <mergeCell ref="Q161:V161"/>
    <mergeCell ref="Q162:V162"/>
    <mergeCell ref="W159:Z159"/>
    <mergeCell ref="W160:Z160"/>
    <mergeCell ref="W161:Z161"/>
    <mergeCell ref="W162:Z162"/>
    <mergeCell ref="Q154:V154"/>
    <mergeCell ref="Q155:V155"/>
    <mergeCell ref="Q156:V156"/>
    <mergeCell ref="Q157:V157"/>
    <mergeCell ref="B174:G174"/>
    <mergeCell ref="I174:P174"/>
    <mergeCell ref="Q174:Z174"/>
    <mergeCell ref="B170:Z170"/>
    <mergeCell ref="B171:G171"/>
    <mergeCell ref="I171:P171"/>
    <mergeCell ref="Q171:Z171"/>
    <mergeCell ref="B172:G172"/>
    <mergeCell ref="I172:P172"/>
    <mergeCell ref="Q172:Z172"/>
    <mergeCell ref="J191:L191"/>
    <mergeCell ref="M191:P191"/>
    <mergeCell ref="Q191:T191"/>
    <mergeCell ref="V191:Y191"/>
    <mergeCell ref="J189:L189"/>
    <mergeCell ref="M189:P189"/>
    <mergeCell ref="Q189:T189"/>
    <mergeCell ref="V189:Y189"/>
    <mergeCell ref="J190:L190"/>
    <mergeCell ref="M190:P190"/>
    <mergeCell ref="Q190:T190"/>
    <mergeCell ref="V190:Y190"/>
    <mergeCell ref="Q186:T186"/>
    <mergeCell ref="V186:Y186"/>
    <mergeCell ref="J187:L187"/>
    <mergeCell ref="M187:P187"/>
    <mergeCell ref="B60:C61"/>
    <mergeCell ref="F60:G63"/>
    <mergeCell ref="H60:H61"/>
    <mergeCell ref="Q187:T187"/>
    <mergeCell ref="V187:Y187"/>
    <mergeCell ref="B177:Z177"/>
    <mergeCell ref="B178:B181"/>
    <mergeCell ref="G178:Z178"/>
    <mergeCell ref="G179:Z179"/>
    <mergeCell ref="F180:F181"/>
    <mergeCell ref="G180:Z181"/>
    <mergeCell ref="B175:G175"/>
    <mergeCell ref="I175:P175"/>
    <mergeCell ref="Q175:Z175"/>
    <mergeCell ref="B176:G176"/>
    <mergeCell ref="I176:P176"/>
    <mergeCell ref="Q176:Z176"/>
    <mergeCell ref="B173:G173"/>
    <mergeCell ref="I173:P173"/>
    <mergeCell ref="Q173:Z173"/>
    <mergeCell ref="J188:L188"/>
    <mergeCell ref="M188:P188"/>
    <mergeCell ref="Q188:T188"/>
    <mergeCell ref="V188:Y188"/>
    <mergeCell ref="L51:M52"/>
    <mergeCell ref="L53:M54"/>
    <mergeCell ref="T60:T61"/>
    <mergeCell ref="W60:W61"/>
    <mergeCell ref="I101:K102"/>
    <mergeCell ref="L103:M104"/>
    <mergeCell ref="N103:N104"/>
    <mergeCell ref="Q103:Q104"/>
    <mergeCell ref="T103:T104"/>
    <mergeCell ref="W103:W104"/>
    <mergeCell ref="L105:M106"/>
    <mergeCell ref="N105:N106"/>
    <mergeCell ref="Q105:Q106"/>
    <mergeCell ref="B182:Z182"/>
    <mergeCell ref="J186:L186"/>
    <mergeCell ref="M186:P186"/>
    <mergeCell ref="E52:E54"/>
    <mergeCell ref="F51:G54"/>
    <mergeCell ref="H51:H52"/>
    <mergeCell ref="H53:H54"/>
    <mergeCell ref="N53:P54"/>
    <mergeCell ref="Q51:S52"/>
    <mergeCell ref="Q53:S54"/>
    <mergeCell ref="T49:T50"/>
    <mergeCell ref="W47:W48"/>
    <mergeCell ref="W49:W50"/>
    <mergeCell ref="J47:K47"/>
    <mergeCell ref="J48:K48"/>
    <mergeCell ref="J49:K49"/>
    <mergeCell ref="J50:K50"/>
    <mergeCell ref="L49:M50"/>
    <mergeCell ref="N49:N50"/>
    <mergeCell ref="Q49:Q50"/>
    <mergeCell ref="I51:K52"/>
    <mergeCell ref="B45:C46"/>
    <mergeCell ref="D45:E46"/>
    <mergeCell ref="F45:G46"/>
    <mergeCell ref="H45:H46"/>
    <mergeCell ref="I45:K46"/>
    <mergeCell ref="Z60:Z61"/>
    <mergeCell ref="D58:E59"/>
    <mergeCell ref="F58:G59"/>
    <mergeCell ref="H58:H59"/>
    <mergeCell ref="I58:K59"/>
    <mergeCell ref="T57:V58"/>
    <mergeCell ref="W57:Y58"/>
    <mergeCell ref="Z57:Z59"/>
    <mergeCell ref="J60:K60"/>
    <mergeCell ref="E61:E63"/>
    <mergeCell ref="J61:K61"/>
    <mergeCell ref="L57:M59"/>
    <mergeCell ref="N57:P58"/>
    <mergeCell ref="Q57:S58"/>
    <mergeCell ref="L60:M61"/>
    <mergeCell ref="N60:N61"/>
    <mergeCell ref="Q60:Q61"/>
    <mergeCell ref="B57:K57"/>
    <mergeCell ref="B58:C59"/>
    <mergeCell ref="W62:W63"/>
    <mergeCell ref="B63:C63"/>
    <mergeCell ref="J63:K63"/>
    <mergeCell ref="T62:T63"/>
    <mergeCell ref="Z62:Z63"/>
    <mergeCell ref="B64:C65"/>
    <mergeCell ref="F64:G67"/>
    <mergeCell ref="H64:H65"/>
    <mergeCell ref="I64:K65"/>
    <mergeCell ref="L64:M65"/>
    <mergeCell ref="N64:P65"/>
    <mergeCell ref="Q64:S65"/>
    <mergeCell ref="H62:H63"/>
    <mergeCell ref="J62:K62"/>
    <mergeCell ref="L62:M63"/>
    <mergeCell ref="N62:N63"/>
    <mergeCell ref="Q62:Q63"/>
    <mergeCell ref="Z66:Z67"/>
    <mergeCell ref="T64:V65"/>
    <mergeCell ref="W64:Y65"/>
    <mergeCell ref="Z64:Z65"/>
    <mergeCell ref="E65:E67"/>
    <mergeCell ref="H66:H67"/>
    <mergeCell ref="L66:M67"/>
    <mergeCell ref="N66:P67"/>
    <mergeCell ref="Q66:S67"/>
    <mergeCell ref="T66:V67"/>
    <mergeCell ref="W66:Y67"/>
    <mergeCell ref="W105:W106"/>
    <mergeCell ref="B106:C106"/>
    <mergeCell ref="B107:C108"/>
    <mergeCell ref="F107:G110"/>
    <mergeCell ref="H107:H108"/>
    <mergeCell ref="I107:K108"/>
    <mergeCell ref="L107:M108"/>
    <mergeCell ref="N107:P108"/>
    <mergeCell ref="Q107:S108"/>
    <mergeCell ref="T107:V108"/>
    <mergeCell ref="W107:Y108"/>
    <mergeCell ref="B90:C91"/>
    <mergeCell ref="F90:G93"/>
    <mergeCell ref="H90:H91"/>
    <mergeCell ref="I90:K91"/>
    <mergeCell ref="L90:M91"/>
    <mergeCell ref="N90:P91"/>
    <mergeCell ref="Q90:S91"/>
    <mergeCell ref="T90:V91"/>
    <mergeCell ref="W90:Y91"/>
    <mergeCell ref="W118:Y119"/>
    <mergeCell ref="Z118:Z120"/>
    <mergeCell ref="B119:C120"/>
    <mergeCell ref="D119:E120"/>
    <mergeCell ref="F119:G120"/>
    <mergeCell ref="H119:H120"/>
    <mergeCell ref="I119:K120"/>
    <mergeCell ref="Z121:Z122"/>
    <mergeCell ref="E122:E124"/>
    <mergeCell ref="H123:H124"/>
    <mergeCell ref="L123:M124"/>
    <mergeCell ref="N123:N124"/>
    <mergeCell ref="Q123:Q124"/>
    <mergeCell ref="T123:T124"/>
    <mergeCell ref="W123:W124"/>
    <mergeCell ref="B121:C122"/>
    <mergeCell ref="F121:G124"/>
    <mergeCell ref="H121:H122"/>
    <mergeCell ref="L121:M122"/>
    <mergeCell ref="N121:N122"/>
    <mergeCell ref="Q121:Q122"/>
    <mergeCell ref="T121:T122"/>
    <mergeCell ref="W121:W122"/>
    <mergeCell ref="B124:C124"/>
    <mergeCell ref="T127:V128"/>
    <mergeCell ref="W127:Y128"/>
    <mergeCell ref="Z127:Z128"/>
    <mergeCell ref="B125:C126"/>
    <mergeCell ref="F125:G128"/>
    <mergeCell ref="H125:H126"/>
    <mergeCell ref="I125:K126"/>
    <mergeCell ref="L125:M126"/>
    <mergeCell ref="N125:P126"/>
    <mergeCell ref="Q125:S126"/>
    <mergeCell ref="T125:V126"/>
    <mergeCell ref="W125:Y126"/>
    <mergeCell ref="Z75:Z76"/>
    <mergeCell ref="Z88:Z89"/>
    <mergeCell ref="Z105:Z106"/>
    <mergeCell ref="Z123:Z124"/>
    <mergeCell ref="B153:G158"/>
    <mergeCell ref="B159:G164"/>
    <mergeCell ref="H153:P153"/>
    <mergeCell ref="H154:P154"/>
    <mergeCell ref="H155:P155"/>
    <mergeCell ref="H156:P156"/>
    <mergeCell ref="H157:P157"/>
    <mergeCell ref="H158:P158"/>
    <mergeCell ref="H159:P159"/>
    <mergeCell ref="H160:P160"/>
    <mergeCell ref="H161:P161"/>
    <mergeCell ref="H162:P162"/>
    <mergeCell ref="H163:P163"/>
    <mergeCell ref="H164:P164"/>
    <mergeCell ref="Z125:Z126"/>
    <mergeCell ref="E126:E128"/>
    <mergeCell ref="H127:H128"/>
    <mergeCell ref="L127:M128"/>
    <mergeCell ref="N127:P128"/>
    <mergeCell ref="Q127:S128"/>
  </mergeCells>
  <pageMargins left="0.7" right="0.7" top="0.75" bottom="0.75" header="0.3" footer="0.3"/>
  <pageSetup scale="4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workbookViewId="0">
      <selection activeCell="A18" sqref="A18:M29"/>
    </sheetView>
  </sheetViews>
  <sheetFormatPr baseColWidth="10" defaultRowHeight="15" x14ac:dyDescent="0.25"/>
  <cols>
    <col min="3" max="3" width="9.7109375" customWidth="1"/>
    <col min="5" max="5" width="9.7109375" customWidth="1"/>
    <col min="7" max="7" width="11.42578125" customWidth="1"/>
    <col min="9" max="9" width="13.7109375" customWidth="1"/>
    <col min="10" max="10" width="12.85546875" customWidth="1"/>
  </cols>
  <sheetData>
    <row r="2" spans="1:13" ht="21" x14ac:dyDescent="0.35">
      <c r="C2" s="628" t="s">
        <v>90</v>
      </c>
      <c r="D2" s="628"/>
      <c r="E2" s="628"/>
      <c r="F2" s="628"/>
      <c r="G2" s="628"/>
      <c r="H2" s="628"/>
      <c r="I2" s="628"/>
      <c r="J2" s="628"/>
      <c r="K2" s="628"/>
    </row>
    <row r="3" spans="1:13" x14ac:dyDescent="0.25">
      <c r="C3" s="629" t="s">
        <v>91</v>
      </c>
      <c r="D3" s="629"/>
      <c r="E3" s="629"/>
      <c r="F3" s="629"/>
      <c r="G3" s="629"/>
      <c r="H3" s="629"/>
      <c r="I3" s="629"/>
      <c r="J3" s="629"/>
      <c r="K3" s="629"/>
    </row>
    <row r="4" spans="1:13" x14ac:dyDescent="0.25">
      <c r="C4" s="629" t="s">
        <v>92</v>
      </c>
      <c r="D4" s="629"/>
      <c r="E4" s="629"/>
      <c r="F4" s="629"/>
      <c r="G4" s="629"/>
      <c r="H4" s="629"/>
      <c r="I4" s="629"/>
      <c r="J4" s="629"/>
      <c r="K4" s="629"/>
    </row>
    <row r="10" spans="1:13" x14ac:dyDescent="0.25">
      <c r="A10" s="626" t="s">
        <v>93</v>
      </c>
      <c r="B10" s="630"/>
      <c r="C10" s="627"/>
      <c r="D10" s="626" t="s">
        <v>94</v>
      </c>
      <c r="E10" s="627"/>
      <c r="F10" s="626" t="s">
        <v>95</v>
      </c>
      <c r="G10" s="627"/>
      <c r="H10" s="100" t="s">
        <v>96</v>
      </c>
      <c r="I10" s="626" t="s">
        <v>97</v>
      </c>
      <c r="J10" s="627"/>
      <c r="K10" s="100" t="s">
        <v>96</v>
      </c>
      <c r="L10" s="101" t="s">
        <v>98</v>
      </c>
      <c r="M10" s="100" t="s">
        <v>99</v>
      </c>
    </row>
    <row r="11" spans="1:13" ht="15" customHeight="1" x14ac:dyDescent="0.25">
      <c r="A11" s="608" t="s">
        <v>52</v>
      </c>
      <c r="B11" s="609"/>
      <c r="C11" s="610"/>
      <c r="D11" s="608" t="s">
        <v>52</v>
      </c>
      <c r="E11" s="610"/>
      <c r="F11" s="608" t="s">
        <v>100</v>
      </c>
      <c r="G11" s="610"/>
      <c r="H11" s="617">
        <v>0.46</v>
      </c>
      <c r="I11" s="620" t="s">
        <v>101</v>
      </c>
      <c r="J11" s="621"/>
      <c r="K11" s="605">
        <v>1</v>
      </c>
      <c r="L11" s="104"/>
      <c r="M11" s="104"/>
    </row>
    <row r="12" spans="1:13" x14ac:dyDescent="0.25">
      <c r="A12" s="611"/>
      <c r="B12" s="612"/>
      <c r="C12" s="613"/>
      <c r="D12" s="611"/>
      <c r="E12" s="613"/>
      <c r="F12" s="611"/>
      <c r="G12" s="613"/>
      <c r="H12" s="618"/>
      <c r="I12" s="622"/>
      <c r="J12" s="623"/>
      <c r="K12" s="606"/>
      <c r="L12" s="105"/>
      <c r="M12" s="105"/>
    </row>
    <row r="13" spans="1:13" x14ac:dyDescent="0.25">
      <c r="A13" s="611"/>
      <c r="B13" s="612"/>
      <c r="C13" s="613"/>
      <c r="D13" s="611"/>
      <c r="E13" s="613"/>
      <c r="F13" s="611"/>
      <c r="G13" s="613"/>
      <c r="H13" s="618"/>
      <c r="I13" s="622"/>
      <c r="J13" s="623"/>
      <c r="K13" s="606"/>
      <c r="L13" s="105"/>
      <c r="M13" s="105"/>
    </row>
    <row r="14" spans="1:13" x14ac:dyDescent="0.25">
      <c r="A14" s="611"/>
      <c r="B14" s="612"/>
      <c r="C14" s="613"/>
      <c r="D14" s="611"/>
      <c r="E14" s="613"/>
      <c r="F14" s="611"/>
      <c r="G14" s="613"/>
      <c r="H14" s="618"/>
      <c r="I14" s="622"/>
      <c r="J14" s="623"/>
      <c r="K14" s="606"/>
      <c r="L14" s="105"/>
      <c r="M14" s="105"/>
    </row>
    <row r="15" spans="1:13" x14ac:dyDescent="0.25">
      <c r="A15" s="614"/>
      <c r="B15" s="615"/>
      <c r="C15" s="616"/>
      <c r="D15" s="614"/>
      <c r="E15" s="616"/>
      <c r="F15" s="614"/>
      <c r="G15" s="616"/>
      <c r="H15" s="619"/>
      <c r="I15" s="624"/>
      <c r="J15" s="625"/>
      <c r="K15" s="607"/>
      <c r="L15" s="106"/>
      <c r="M15" s="106"/>
    </row>
    <row r="18" spans="1:13" x14ac:dyDescent="0.25">
      <c r="D18" s="230"/>
      <c r="F18" s="230"/>
      <c r="G18" s="230"/>
      <c r="H18" s="230"/>
    </row>
    <row r="19" spans="1:13" x14ac:dyDescent="0.25">
      <c r="A19" s="514" t="s">
        <v>301</v>
      </c>
      <c r="B19" s="514"/>
      <c r="C19" s="514"/>
      <c r="D19" s="231"/>
      <c r="F19" s="631"/>
      <c r="G19" s="631"/>
      <c r="H19" s="631"/>
      <c r="K19" s="514" t="s">
        <v>305</v>
      </c>
      <c r="L19" s="514"/>
      <c r="M19" s="514"/>
    </row>
    <row r="20" spans="1:13" x14ac:dyDescent="0.25">
      <c r="A20" s="515" t="s">
        <v>302</v>
      </c>
      <c r="B20" s="515"/>
      <c r="C20" s="515"/>
      <c r="D20" s="232"/>
      <c r="F20" s="632"/>
      <c r="G20" s="632"/>
      <c r="H20" s="632"/>
      <c r="K20" s="515" t="s">
        <v>205</v>
      </c>
      <c r="L20" s="515"/>
      <c r="M20" s="515"/>
    </row>
    <row r="23" spans="1:13" x14ac:dyDescent="0.25">
      <c r="D23" s="230"/>
    </row>
    <row r="24" spans="1:13" x14ac:dyDescent="0.25">
      <c r="A24" s="514" t="s">
        <v>256</v>
      </c>
      <c r="B24" s="514"/>
      <c r="C24" s="514"/>
      <c r="D24" s="231"/>
      <c r="K24" s="514" t="s">
        <v>306</v>
      </c>
      <c r="L24" s="514"/>
      <c r="M24" s="514"/>
    </row>
    <row r="25" spans="1:13" x14ac:dyDescent="0.25">
      <c r="A25" s="515" t="s">
        <v>257</v>
      </c>
      <c r="B25" s="515"/>
      <c r="C25" s="515"/>
      <c r="D25" s="232"/>
      <c r="K25" s="515" t="s">
        <v>304</v>
      </c>
      <c r="L25" s="515"/>
      <c r="M25" s="515"/>
    </row>
  </sheetData>
  <mergeCells count="23">
    <mergeCell ref="K24:M24"/>
    <mergeCell ref="K25:M25"/>
    <mergeCell ref="A19:C19"/>
    <mergeCell ref="A20:C20"/>
    <mergeCell ref="A24:C24"/>
    <mergeCell ref="A25:C25"/>
    <mergeCell ref="F19:H19"/>
    <mergeCell ref="F20:H20"/>
    <mergeCell ref="K19:M19"/>
    <mergeCell ref="K20:M20"/>
    <mergeCell ref="D10:E10"/>
    <mergeCell ref="F10:G10"/>
    <mergeCell ref="I10:J10"/>
    <mergeCell ref="C2:K2"/>
    <mergeCell ref="C3:K3"/>
    <mergeCell ref="C4:K4"/>
    <mergeCell ref="A10:C10"/>
    <mergeCell ref="K11:K15"/>
    <mergeCell ref="A11:C15"/>
    <mergeCell ref="D11:E15"/>
    <mergeCell ref="F11:G15"/>
    <mergeCell ref="H11:H15"/>
    <mergeCell ref="I11:J15"/>
  </mergeCells>
  <pageMargins left="0.70866141732283472" right="0.70866141732283472" top="0.74803149606299213" bottom="0.74803149606299213" header="0.31496062992125984" footer="0.31496062992125984"/>
  <pageSetup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workbookViewId="0">
      <selection activeCell="A19" sqref="A19:M27"/>
    </sheetView>
  </sheetViews>
  <sheetFormatPr baseColWidth="10" defaultRowHeight="15" x14ac:dyDescent="0.25"/>
  <cols>
    <col min="3" max="3" width="11.42578125" customWidth="1"/>
    <col min="5" max="5" width="9.7109375" customWidth="1"/>
    <col min="7" max="7" width="11.42578125" customWidth="1"/>
    <col min="9" max="9" width="13.7109375" customWidth="1"/>
    <col min="10" max="10" width="12.85546875" customWidth="1"/>
  </cols>
  <sheetData>
    <row r="2" spans="1:13" ht="21" x14ac:dyDescent="0.35">
      <c r="C2" s="628" t="s">
        <v>90</v>
      </c>
      <c r="D2" s="628"/>
      <c r="E2" s="628"/>
      <c r="F2" s="628"/>
      <c r="G2" s="628"/>
      <c r="H2" s="628"/>
      <c r="I2" s="628"/>
      <c r="J2" s="628"/>
      <c r="K2" s="628"/>
    </row>
    <row r="3" spans="1:13" x14ac:dyDescent="0.25">
      <c r="C3" s="629" t="s">
        <v>91</v>
      </c>
      <c r="D3" s="629"/>
      <c r="E3" s="629"/>
      <c r="F3" s="629"/>
      <c r="G3" s="629"/>
      <c r="H3" s="629"/>
      <c r="I3" s="629"/>
      <c r="J3" s="629"/>
      <c r="K3" s="629"/>
    </row>
    <row r="4" spans="1:13" x14ac:dyDescent="0.25">
      <c r="C4" s="629" t="s">
        <v>92</v>
      </c>
      <c r="D4" s="629"/>
      <c r="E4" s="629"/>
      <c r="F4" s="629"/>
      <c r="G4" s="629"/>
      <c r="H4" s="629"/>
      <c r="I4" s="629"/>
      <c r="J4" s="629"/>
      <c r="K4" s="629"/>
    </row>
    <row r="10" spans="1:13" x14ac:dyDescent="0.25">
      <c r="A10" s="626" t="s">
        <v>93</v>
      </c>
      <c r="B10" s="630"/>
      <c r="C10" s="627"/>
      <c r="D10" s="626" t="s">
        <v>94</v>
      </c>
      <c r="E10" s="627"/>
      <c r="F10" s="626" t="s">
        <v>95</v>
      </c>
      <c r="G10" s="627"/>
      <c r="H10" s="100" t="s">
        <v>96</v>
      </c>
      <c r="I10" s="626" t="s">
        <v>97</v>
      </c>
      <c r="J10" s="627"/>
      <c r="K10" s="100" t="s">
        <v>96</v>
      </c>
      <c r="L10" s="222" t="s">
        <v>98</v>
      </c>
      <c r="M10" s="100" t="s">
        <v>99</v>
      </c>
    </row>
    <row r="11" spans="1:13" ht="15" customHeight="1" x14ac:dyDescent="0.25">
      <c r="A11" s="608" t="s">
        <v>52</v>
      </c>
      <c r="B11" s="609"/>
      <c r="C11" s="610"/>
      <c r="D11" s="608" t="s">
        <v>109</v>
      </c>
      <c r="E11" s="610"/>
      <c r="F11" s="608" t="s">
        <v>100</v>
      </c>
      <c r="G11" s="610"/>
      <c r="H11" s="617">
        <v>1.54</v>
      </c>
      <c r="I11" s="620" t="s">
        <v>109</v>
      </c>
      <c r="J11" s="621"/>
      <c r="K11" s="605">
        <v>1</v>
      </c>
      <c r="L11" s="104"/>
      <c r="M11" s="104"/>
    </row>
    <row r="12" spans="1:13" x14ac:dyDescent="0.25">
      <c r="A12" s="611"/>
      <c r="B12" s="612"/>
      <c r="C12" s="613"/>
      <c r="D12" s="611"/>
      <c r="E12" s="613"/>
      <c r="F12" s="611"/>
      <c r="G12" s="613"/>
      <c r="H12" s="618"/>
      <c r="I12" s="622"/>
      <c r="J12" s="623"/>
      <c r="K12" s="606"/>
      <c r="L12" s="105"/>
      <c r="M12" s="105"/>
    </row>
    <row r="13" spans="1:13" x14ac:dyDescent="0.25">
      <c r="A13" s="611"/>
      <c r="B13" s="612"/>
      <c r="C13" s="613"/>
      <c r="D13" s="611"/>
      <c r="E13" s="613"/>
      <c r="F13" s="611"/>
      <c r="G13" s="613"/>
      <c r="H13" s="618"/>
      <c r="I13" s="622"/>
      <c r="J13" s="623"/>
      <c r="K13" s="606"/>
      <c r="L13" s="105"/>
      <c r="M13" s="105"/>
    </row>
    <row r="14" spans="1:13" x14ac:dyDescent="0.25">
      <c r="A14" s="611"/>
      <c r="B14" s="612"/>
      <c r="C14" s="613"/>
      <c r="D14" s="611"/>
      <c r="E14" s="613"/>
      <c r="F14" s="611"/>
      <c r="G14" s="613"/>
      <c r="H14" s="618"/>
      <c r="I14" s="622"/>
      <c r="J14" s="623"/>
      <c r="K14" s="606"/>
      <c r="L14" s="105"/>
      <c r="M14" s="105"/>
    </row>
    <row r="15" spans="1:13" x14ac:dyDescent="0.25">
      <c r="A15" s="614"/>
      <c r="B15" s="615"/>
      <c r="C15" s="616"/>
      <c r="D15" s="614"/>
      <c r="E15" s="616"/>
      <c r="F15" s="614"/>
      <c r="G15" s="616"/>
      <c r="H15" s="619"/>
      <c r="I15" s="624"/>
      <c r="J15" s="625"/>
      <c r="K15" s="607"/>
      <c r="L15" s="106"/>
      <c r="M15" s="106"/>
    </row>
    <row r="20" spans="1:13" x14ac:dyDescent="0.25">
      <c r="A20" s="514" t="s">
        <v>301</v>
      </c>
      <c r="B20" s="514"/>
      <c r="C20" s="514"/>
      <c r="K20" s="514" t="s">
        <v>305</v>
      </c>
      <c r="L20" s="514"/>
      <c r="M20" s="514"/>
    </row>
    <row r="21" spans="1:13" x14ac:dyDescent="0.25">
      <c r="A21" s="515" t="s">
        <v>302</v>
      </c>
      <c r="B21" s="515"/>
      <c r="C21" s="515"/>
      <c r="K21" s="515" t="s">
        <v>205</v>
      </c>
      <c r="L21" s="515"/>
      <c r="M21" s="515"/>
    </row>
    <row r="25" spans="1:13" x14ac:dyDescent="0.25">
      <c r="A25" s="514" t="s">
        <v>256</v>
      </c>
      <c r="B25" s="514"/>
      <c r="C25" s="514"/>
      <c r="K25" s="514" t="s">
        <v>306</v>
      </c>
      <c r="L25" s="514"/>
      <c r="M25" s="514"/>
    </row>
    <row r="26" spans="1:13" x14ac:dyDescent="0.25">
      <c r="A26" s="515" t="s">
        <v>257</v>
      </c>
      <c r="B26" s="515"/>
      <c r="C26" s="515"/>
      <c r="K26" s="515" t="s">
        <v>304</v>
      </c>
      <c r="L26" s="515"/>
      <c r="M26" s="515"/>
    </row>
  </sheetData>
  <mergeCells count="21">
    <mergeCell ref="A20:C20"/>
    <mergeCell ref="A21:C21"/>
    <mergeCell ref="A25:C25"/>
    <mergeCell ref="A26:C26"/>
    <mergeCell ref="K20:M20"/>
    <mergeCell ref="K21:M21"/>
    <mergeCell ref="K25:M25"/>
    <mergeCell ref="K26:M26"/>
    <mergeCell ref="K11:K15"/>
    <mergeCell ref="C2:K2"/>
    <mergeCell ref="C3:K3"/>
    <mergeCell ref="C4:K4"/>
    <mergeCell ref="A10:C10"/>
    <mergeCell ref="D10:E10"/>
    <mergeCell ref="F10:G10"/>
    <mergeCell ref="I10:J10"/>
    <mergeCell ref="A11:C15"/>
    <mergeCell ref="D11:E15"/>
    <mergeCell ref="F11:G15"/>
    <mergeCell ref="H11:H15"/>
    <mergeCell ref="I11:J15"/>
  </mergeCells>
  <pageMargins left="0.70866141732283472" right="0.70866141732283472" top="0.74803149606299213" bottom="0.74803149606299213" header="0.31496062992125984" footer="0.31496062992125984"/>
  <pageSetup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workbookViewId="0">
      <selection activeCell="A20" sqref="A20:M27"/>
    </sheetView>
  </sheetViews>
  <sheetFormatPr baseColWidth="10" defaultRowHeight="15" x14ac:dyDescent="0.25"/>
  <cols>
    <col min="3" max="3" width="11.5703125" customWidth="1"/>
    <col min="5" max="5" width="9.7109375" customWidth="1"/>
    <col min="7" max="7" width="11.42578125" customWidth="1"/>
    <col min="9" max="9" width="13.7109375" customWidth="1"/>
    <col min="10" max="10" width="12.85546875" customWidth="1"/>
  </cols>
  <sheetData>
    <row r="2" spans="1:13" ht="21" x14ac:dyDescent="0.35">
      <c r="C2" s="628" t="s">
        <v>90</v>
      </c>
      <c r="D2" s="628"/>
      <c r="E2" s="628"/>
      <c r="F2" s="628"/>
      <c r="G2" s="628"/>
      <c r="H2" s="628"/>
      <c r="I2" s="628"/>
      <c r="J2" s="628"/>
      <c r="K2" s="628"/>
    </row>
    <row r="3" spans="1:13" x14ac:dyDescent="0.25">
      <c r="C3" s="629" t="s">
        <v>91</v>
      </c>
      <c r="D3" s="629"/>
      <c r="E3" s="629"/>
      <c r="F3" s="629"/>
      <c r="G3" s="629"/>
      <c r="H3" s="629"/>
      <c r="I3" s="629"/>
      <c r="J3" s="629"/>
      <c r="K3" s="629"/>
    </row>
    <row r="4" spans="1:13" x14ac:dyDescent="0.25">
      <c r="C4" s="629" t="s">
        <v>92</v>
      </c>
      <c r="D4" s="629"/>
      <c r="E4" s="629"/>
      <c r="F4" s="629"/>
      <c r="G4" s="629"/>
      <c r="H4" s="629"/>
      <c r="I4" s="629"/>
      <c r="J4" s="629"/>
      <c r="K4" s="629"/>
    </row>
    <row r="10" spans="1:13" x14ac:dyDescent="0.25">
      <c r="A10" s="626" t="s">
        <v>93</v>
      </c>
      <c r="B10" s="630"/>
      <c r="C10" s="627"/>
      <c r="D10" s="626" t="s">
        <v>94</v>
      </c>
      <c r="E10" s="627"/>
      <c r="F10" s="626" t="s">
        <v>95</v>
      </c>
      <c r="G10" s="627"/>
      <c r="H10" s="100" t="s">
        <v>96</v>
      </c>
      <c r="I10" s="626" t="s">
        <v>97</v>
      </c>
      <c r="J10" s="627"/>
      <c r="K10" s="100" t="s">
        <v>96</v>
      </c>
      <c r="L10" s="222" t="s">
        <v>98</v>
      </c>
      <c r="M10" s="100" t="s">
        <v>99</v>
      </c>
    </row>
    <row r="11" spans="1:13" ht="15" customHeight="1" x14ac:dyDescent="0.25">
      <c r="A11" s="608" t="s">
        <v>52</v>
      </c>
      <c r="B11" s="609"/>
      <c r="C11" s="610"/>
      <c r="D11" s="608" t="s">
        <v>276</v>
      </c>
      <c r="E11" s="610"/>
      <c r="F11" s="608" t="s">
        <v>100</v>
      </c>
      <c r="G11" s="610"/>
      <c r="H11" s="617">
        <v>0.2</v>
      </c>
      <c r="I11" s="620" t="s">
        <v>226</v>
      </c>
      <c r="J11" s="621"/>
      <c r="K11" s="605">
        <v>1</v>
      </c>
      <c r="L11" s="104"/>
      <c r="M11" s="104"/>
    </row>
    <row r="12" spans="1:13" x14ac:dyDescent="0.25">
      <c r="A12" s="611"/>
      <c r="B12" s="612"/>
      <c r="C12" s="613"/>
      <c r="D12" s="611"/>
      <c r="E12" s="613"/>
      <c r="F12" s="611"/>
      <c r="G12" s="613"/>
      <c r="H12" s="618"/>
      <c r="I12" s="624"/>
      <c r="J12" s="625"/>
      <c r="K12" s="606"/>
      <c r="L12" s="105"/>
      <c r="M12" s="105"/>
    </row>
    <row r="13" spans="1:13" x14ac:dyDescent="0.25">
      <c r="A13" s="611"/>
      <c r="B13" s="612"/>
      <c r="C13" s="613"/>
      <c r="D13" s="611"/>
      <c r="E13" s="613"/>
      <c r="F13" s="611"/>
      <c r="G13" s="613"/>
      <c r="H13" s="618"/>
      <c r="I13" s="620" t="s">
        <v>277</v>
      </c>
      <c r="J13" s="621"/>
      <c r="K13" s="606"/>
      <c r="L13" s="105"/>
      <c r="M13" s="105"/>
    </row>
    <row r="14" spans="1:13" x14ac:dyDescent="0.25">
      <c r="A14" s="611"/>
      <c r="B14" s="612"/>
      <c r="C14" s="613"/>
      <c r="D14" s="611"/>
      <c r="E14" s="613"/>
      <c r="F14" s="611"/>
      <c r="G14" s="613"/>
      <c r="H14" s="618"/>
      <c r="I14" s="624"/>
      <c r="J14" s="625"/>
      <c r="K14" s="606"/>
      <c r="L14" s="105"/>
      <c r="M14" s="105"/>
    </row>
    <row r="15" spans="1:13" x14ac:dyDescent="0.25">
      <c r="A15" s="614"/>
      <c r="B15" s="615"/>
      <c r="C15" s="616"/>
      <c r="D15" s="614"/>
      <c r="E15" s="616"/>
      <c r="F15" s="614"/>
      <c r="G15" s="616"/>
      <c r="H15" s="619"/>
      <c r="I15" s="102"/>
      <c r="J15" s="103"/>
      <c r="K15" s="607"/>
      <c r="L15" s="106"/>
      <c r="M15" s="106"/>
    </row>
    <row r="20" spans="1:13" x14ac:dyDescent="0.25">
      <c r="A20" s="514" t="s">
        <v>301</v>
      </c>
      <c r="B20" s="514"/>
      <c r="C20" s="514"/>
      <c r="K20" s="514" t="s">
        <v>305</v>
      </c>
      <c r="L20" s="514"/>
      <c r="M20" s="514"/>
    </row>
    <row r="21" spans="1:13" x14ac:dyDescent="0.25">
      <c r="A21" s="515" t="s">
        <v>302</v>
      </c>
      <c r="B21" s="515"/>
      <c r="C21" s="515"/>
      <c r="K21" s="515" t="s">
        <v>205</v>
      </c>
      <c r="L21" s="515"/>
      <c r="M21" s="515"/>
    </row>
    <row r="25" spans="1:13" x14ac:dyDescent="0.25">
      <c r="A25" s="514" t="s">
        <v>256</v>
      </c>
      <c r="B25" s="514"/>
      <c r="C25" s="514"/>
      <c r="K25" s="514" t="s">
        <v>306</v>
      </c>
      <c r="L25" s="514"/>
      <c r="M25" s="514"/>
    </row>
    <row r="26" spans="1:13" x14ac:dyDescent="0.25">
      <c r="A26" s="515" t="s">
        <v>257</v>
      </c>
      <c r="B26" s="515"/>
      <c r="C26" s="515"/>
      <c r="K26" s="515" t="s">
        <v>304</v>
      </c>
      <c r="L26" s="515"/>
      <c r="M26" s="515"/>
    </row>
  </sheetData>
  <mergeCells count="22">
    <mergeCell ref="A26:C26"/>
    <mergeCell ref="K26:M26"/>
    <mergeCell ref="A20:C20"/>
    <mergeCell ref="K20:M20"/>
    <mergeCell ref="A21:C21"/>
    <mergeCell ref="K21:M21"/>
    <mergeCell ref="A25:C25"/>
    <mergeCell ref="K25:M25"/>
    <mergeCell ref="K11:K15"/>
    <mergeCell ref="A11:C15"/>
    <mergeCell ref="D11:E15"/>
    <mergeCell ref="F11:G15"/>
    <mergeCell ref="H11:H15"/>
    <mergeCell ref="I11:J12"/>
    <mergeCell ref="I13:J14"/>
    <mergeCell ref="C2:K2"/>
    <mergeCell ref="C3:K3"/>
    <mergeCell ref="C4:K4"/>
    <mergeCell ref="A10:C10"/>
    <mergeCell ref="D10:E10"/>
    <mergeCell ref="F10:G10"/>
    <mergeCell ref="I10:J10"/>
  </mergeCells>
  <pageMargins left="0.70866141732283472" right="0.70866141732283472" top="0.74803149606299213" bottom="0.74803149606299213" header="0.31496062992125984" footer="0.31496062992125984"/>
  <pageSetup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workbookViewId="0">
      <selection activeCell="A19" sqref="A19:M26"/>
    </sheetView>
  </sheetViews>
  <sheetFormatPr baseColWidth="10" defaultRowHeight="15" x14ac:dyDescent="0.25"/>
  <cols>
    <col min="3" max="3" width="11.85546875" customWidth="1"/>
    <col min="5" max="5" width="9.7109375" customWidth="1"/>
    <col min="7" max="7" width="11.42578125" customWidth="1"/>
    <col min="9" max="9" width="13.7109375" customWidth="1"/>
    <col min="10" max="10" width="12.85546875" customWidth="1"/>
  </cols>
  <sheetData>
    <row r="2" spans="1:13" ht="21" x14ac:dyDescent="0.35">
      <c r="C2" s="628" t="s">
        <v>90</v>
      </c>
      <c r="D2" s="628"/>
      <c r="E2" s="628"/>
      <c r="F2" s="628"/>
      <c r="G2" s="628"/>
      <c r="H2" s="628"/>
      <c r="I2" s="628"/>
      <c r="J2" s="628"/>
      <c r="K2" s="628"/>
    </row>
    <row r="3" spans="1:13" x14ac:dyDescent="0.25">
      <c r="C3" s="629" t="s">
        <v>91</v>
      </c>
      <c r="D3" s="629"/>
      <c r="E3" s="629"/>
      <c r="F3" s="629"/>
      <c r="G3" s="629"/>
      <c r="H3" s="629"/>
      <c r="I3" s="629"/>
      <c r="J3" s="629"/>
      <c r="K3" s="629"/>
    </row>
    <row r="4" spans="1:13" x14ac:dyDescent="0.25">
      <c r="C4" s="629" t="s">
        <v>92</v>
      </c>
      <c r="D4" s="629"/>
      <c r="E4" s="629"/>
      <c r="F4" s="629"/>
      <c r="G4" s="629"/>
      <c r="H4" s="629"/>
      <c r="I4" s="629"/>
      <c r="J4" s="629"/>
      <c r="K4" s="629"/>
    </row>
    <row r="10" spans="1:13" x14ac:dyDescent="0.25">
      <c r="A10" s="626" t="s">
        <v>93</v>
      </c>
      <c r="B10" s="630"/>
      <c r="C10" s="627"/>
      <c r="D10" s="626" t="s">
        <v>94</v>
      </c>
      <c r="E10" s="627"/>
      <c r="F10" s="626" t="s">
        <v>95</v>
      </c>
      <c r="G10" s="627"/>
      <c r="H10" s="100" t="s">
        <v>96</v>
      </c>
      <c r="I10" s="626" t="s">
        <v>97</v>
      </c>
      <c r="J10" s="627"/>
      <c r="K10" s="100" t="s">
        <v>96</v>
      </c>
      <c r="L10" s="222" t="s">
        <v>98</v>
      </c>
      <c r="M10" s="100" t="s">
        <v>99</v>
      </c>
    </row>
    <row r="11" spans="1:13" ht="15" customHeight="1" x14ac:dyDescent="0.25">
      <c r="A11" s="608" t="s">
        <v>52</v>
      </c>
      <c r="B11" s="609"/>
      <c r="C11" s="610"/>
      <c r="D11" s="608" t="s">
        <v>278</v>
      </c>
      <c r="E11" s="610"/>
      <c r="F11" s="608" t="s">
        <v>100</v>
      </c>
      <c r="G11" s="610"/>
      <c r="H11" s="617">
        <v>1.06</v>
      </c>
      <c r="I11" s="620" t="s">
        <v>227</v>
      </c>
      <c r="J11" s="621"/>
      <c r="K11" s="605">
        <v>1</v>
      </c>
      <c r="L11" s="104"/>
      <c r="M11" s="104"/>
    </row>
    <row r="12" spans="1:13" x14ac:dyDescent="0.25">
      <c r="A12" s="611"/>
      <c r="B12" s="612"/>
      <c r="C12" s="613"/>
      <c r="D12" s="611"/>
      <c r="E12" s="613"/>
      <c r="F12" s="611"/>
      <c r="G12" s="613"/>
      <c r="H12" s="618"/>
      <c r="I12" s="624"/>
      <c r="J12" s="625"/>
      <c r="K12" s="606"/>
      <c r="L12" s="105"/>
      <c r="M12" s="105"/>
    </row>
    <row r="13" spans="1:13" x14ac:dyDescent="0.25">
      <c r="A13" s="611"/>
      <c r="B13" s="612"/>
      <c r="C13" s="613"/>
      <c r="D13" s="611"/>
      <c r="E13" s="613"/>
      <c r="F13" s="611"/>
      <c r="G13" s="613"/>
      <c r="H13" s="618"/>
      <c r="I13" s="620" t="s">
        <v>279</v>
      </c>
      <c r="J13" s="621"/>
      <c r="K13" s="606"/>
      <c r="L13" s="105"/>
      <c r="M13" s="105"/>
    </row>
    <row r="14" spans="1:13" x14ac:dyDescent="0.25">
      <c r="A14" s="611"/>
      <c r="B14" s="612"/>
      <c r="C14" s="613"/>
      <c r="D14" s="611"/>
      <c r="E14" s="613"/>
      <c r="F14" s="611"/>
      <c r="G14" s="613"/>
      <c r="H14" s="618"/>
      <c r="I14" s="624"/>
      <c r="J14" s="625"/>
      <c r="K14" s="606"/>
      <c r="L14" s="105"/>
      <c r="M14" s="105"/>
    </row>
    <row r="15" spans="1:13" x14ac:dyDescent="0.25">
      <c r="A15" s="614"/>
      <c r="B15" s="615"/>
      <c r="C15" s="616"/>
      <c r="D15" s="614"/>
      <c r="E15" s="616"/>
      <c r="F15" s="614"/>
      <c r="G15" s="616"/>
      <c r="H15" s="619"/>
      <c r="I15" s="102"/>
      <c r="J15" s="103"/>
      <c r="K15" s="607"/>
      <c r="L15" s="106"/>
      <c r="M15" s="106"/>
    </row>
    <row r="19" spans="1:13" x14ac:dyDescent="0.25">
      <c r="A19" s="514" t="s">
        <v>301</v>
      </c>
      <c r="B19" s="514"/>
      <c r="C19" s="514"/>
      <c r="K19" s="514" t="s">
        <v>305</v>
      </c>
      <c r="L19" s="514"/>
      <c r="M19" s="514"/>
    </row>
    <row r="20" spans="1:13" x14ac:dyDescent="0.25">
      <c r="A20" s="515" t="s">
        <v>302</v>
      </c>
      <c r="B20" s="515"/>
      <c r="C20" s="515"/>
      <c r="K20" s="515" t="s">
        <v>205</v>
      </c>
      <c r="L20" s="515"/>
      <c r="M20" s="515"/>
    </row>
    <row r="24" spans="1:13" x14ac:dyDescent="0.25">
      <c r="A24" s="514" t="s">
        <v>256</v>
      </c>
      <c r="B24" s="514"/>
      <c r="C24" s="514"/>
      <c r="K24" s="514" t="s">
        <v>306</v>
      </c>
      <c r="L24" s="514"/>
      <c r="M24" s="514"/>
    </row>
    <row r="25" spans="1:13" x14ac:dyDescent="0.25">
      <c r="A25" s="515" t="s">
        <v>257</v>
      </c>
      <c r="B25" s="515"/>
      <c r="C25" s="515"/>
      <c r="K25" s="515" t="s">
        <v>304</v>
      </c>
      <c r="L25" s="515"/>
      <c r="M25" s="515"/>
    </row>
  </sheetData>
  <mergeCells count="22">
    <mergeCell ref="A25:C25"/>
    <mergeCell ref="K25:M25"/>
    <mergeCell ref="A19:C19"/>
    <mergeCell ref="K19:M19"/>
    <mergeCell ref="A20:C20"/>
    <mergeCell ref="K20:M20"/>
    <mergeCell ref="A24:C24"/>
    <mergeCell ref="K24:M24"/>
    <mergeCell ref="K11:K15"/>
    <mergeCell ref="C2:K2"/>
    <mergeCell ref="C3:K3"/>
    <mergeCell ref="C4:K4"/>
    <mergeCell ref="A10:C10"/>
    <mergeCell ref="D10:E10"/>
    <mergeCell ref="F10:G10"/>
    <mergeCell ref="I10:J10"/>
    <mergeCell ref="A11:C15"/>
    <mergeCell ref="D11:E15"/>
    <mergeCell ref="F11:G15"/>
    <mergeCell ref="H11:H15"/>
    <mergeCell ref="I11:J12"/>
    <mergeCell ref="I13:J14"/>
  </mergeCells>
  <pageMargins left="0.70866141732283472" right="0.70866141732283472" top="0.74803149606299213" bottom="0.74803149606299213" header="0.31496062992125984" footer="0.31496062992125984"/>
  <pageSetup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workbookViewId="0">
      <selection activeCell="A19" sqref="A19:M27"/>
    </sheetView>
  </sheetViews>
  <sheetFormatPr baseColWidth="10" defaultRowHeight="15" x14ac:dyDescent="0.25"/>
  <cols>
    <col min="3" max="3" width="13.140625" customWidth="1"/>
    <col min="5" max="5" width="9.7109375" customWidth="1"/>
    <col min="7" max="7" width="11.42578125" customWidth="1"/>
    <col min="9" max="9" width="13.7109375" customWidth="1"/>
    <col min="10" max="10" width="12.85546875" customWidth="1"/>
  </cols>
  <sheetData>
    <row r="2" spans="1:13" ht="21" x14ac:dyDescent="0.35">
      <c r="C2" s="628" t="s">
        <v>90</v>
      </c>
      <c r="D2" s="628"/>
      <c r="E2" s="628"/>
      <c r="F2" s="628"/>
      <c r="G2" s="628"/>
      <c r="H2" s="628"/>
      <c r="I2" s="628"/>
      <c r="J2" s="628"/>
      <c r="K2" s="628"/>
    </row>
    <row r="3" spans="1:13" x14ac:dyDescent="0.25">
      <c r="C3" s="629" t="s">
        <v>91</v>
      </c>
      <c r="D3" s="629"/>
      <c r="E3" s="629"/>
      <c r="F3" s="629"/>
      <c r="G3" s="629"/>
      <c r="H3" s="629"/>
      <c r="I3" s="629"/>
      <c r="J3" s="629"/>
      <c r="K3" s="629"/>
    </row>
    <row r="4" spans="1:13" x14ac:dyDescent="0.25">
      <c r="C4" s="629" t="s">
        <v>92</v>
      </c>
      <c r="D4" s="629"/>
      <c r="E4" s="629"/>
      <c r="F4" s="629"/>
      <c r="G4" s="629"/>
      <c r="H4" s="629"/>
      <c r="I4" s="629"/>
      <c r="J4" s="629"/>
      <c r="K4" s="629"/>
    </row>
    <row r="10" spans="1:13" x14ac:dyDescent="0.25">
      <c r="A10" s="626" t="s">
        <v>93</v>
      </c>
      <c r="B10" s="630"/>
      <c r="C10" s="627"/>
      <c r="D10" s="626" t="s">
        <v>94</v>
      </c>
      <c r="E10" s="627"/>
      <c r="F10" s="626" t="s">
        <v>95</v>
      </c>
      <c r="G10" s="627"/>
      <c r="H10" s="100" t="s">
        <v>96</v>
      </c>
      <c r="I10" s="626" t="s">
        <v>97</v>
      </c>
      <c r="J10" s="627"/>
      <c r="K10" s="100" t="s">
        <v>96</v>
      </c>
      <c r="L10" s="222" t="s">
        <v>98</v>
      </c>
      <c r="M10" s="100" t="s">
        <v>99</v>
      </c>
    </row>
    <row r="11" spans="1:13" ht="15" customHeight="1" x14ac:dyDescent="0.25">
      <c r="A11" s="608" t="s">
        <v>52</v>
      </c>
      <c r="B11" s="609"/>
      <c r="C11" s="610"/>
      <c r="D11" s="608" t="s">
        <v>280</v>
      </c>
      <c r="E11" s="610"/>
      <c r="F11" s="608" t="s">
        <v>100</v>
      </c>
      <c r="G11" s="610"/>
      <c r="H11" s="617">
        <v>1</v>
      </c>
      <c r="I11" s="620" t="s">
        <v>281</v>
      </c>
      <c r="J11" s="621"/>
      <c r="K11" s="605">
        <v>1</v>
      </c>
      <c r="L11" s="104"/>
      <c r="M11" s="104"/>
    </row>
    <row r="12" spans="1:13" x14ac:dyDescent="0.25">
      <c r="A12" s="611"/>
      <c r="B12" s="612"/>
      <c r="C12" s="613"/>
      <c r="D12" s="611"/>
      <c r="E12" s="613"/>
      <c r="F12" s="611"/>
      <c r="G12" s="613"/>
      <c r="H12" s="618"/>
      <c r="I12" s="624"/>
      <c r="J12" s="625"/>
      <c r="K12" s="606"/>
      <c r="L12" s="105"/>
      <c r="M12" s="105"/>
    </row>
    <row r="13" spans="1:13" x14ac:dyDescent="0.25">
      <c r="A13" s="611"/>
      <c r="B13" s="612"/>
      <c r="C13" s="613"/>
      <c r="D13" s="611"/>
      <c r="E13" s="613"/>
      <c r="F13" s="611"/>
      <c r="G13" s="613"/>
      <c r="H13" s="618"/>
      <c r="I13" s="608" t="s">
        <v>282</v>
      </c>
      <c r="J13" s="610"/>
      <c r="K13" s="606"/>
      <c r="L13" s="105"/>
      <c r="M13" s="105"/>
    </row>
    <row r="14" spans="1:13" x14ac:dyDescent="0.25">
      <c r="A14" s="611"/>
      <c r="B14" s="612"/>
      <c r="C14" s="613"/>
      <c r="D14" s="611"/>
      <c r="E14" s="613"/>
      <c r="F14" s="611"/>
      <c r="G14" s="613"/>
      <c r="H14" s="618"/>
      <c r="I14" s="614"/>
      <c r="J14" s="616"/>
      <c r="K14" s="606"/>
      <c r="L14" s="105"/>
      <c r="M14" s="105"/>
    </row>
    <row r="15" spans="1:13" x14ac:dyDescent="0.25">
      <c r="A15" s="614"/>
      <c r="B15" s="615"/>
      <c r="C15" s="616"/>
      <c r="D15" s="614"/>
      <c r="E15" s="616"/>
      <c r="F15" s="614"/>
      <c r="G15" s="616"/>
      <c r="H15" s="619"/>
      <c r="I15" s="102"/>
      <c r="J15" s="103"/>
      <c r="K15" s="607"/>
      <c r="L15" s="106"/>
      <c r="M15" s="106"/>
    </row>
    <row r="20" spans="1:13" x14ac:dyDescent="0.25">
      <c r="A20" s="514" t="s">
        <v>301</v>
      </c>
      <c r="B20" s="514"/>
      <c r="C20" s="514"/>
      <c r="K20" s="514" t="s">
        <v>305</v>
      </c>
      <c r="L20" s="514"/>
      <c r="M20" s="514"/>
    </row>
    <row r="21" spans="1:13" x14ac:dyDescent="0.25">
      <c r="A21" s="515" t="s">
        <v>302</v>
      </c>
      <c r="B21" s="515"/>
      <c r="C21" s="515"/>
      <c r="K21" s="515" t="s">
        <v>205</v>
      </c>
      <c r="L21" s="515"/>
      <c r="M21" s="515"/>
    </row>
    <row r="25" spans="1:13" x14ac:dyDescent="0.25">
      <c r="A25" s="514" t="s">
        <v>256</v>
      </c>
      <c r="B25" s="514"/>
      <c r="C25" s="514"/>
      <c r="K25" s="514" t="s">
        <v>306</v>
      </c>
      <c r="L25" s="514"/>
      <c r="M25" s="514"/>
    </row>
    <row r="26" spans="1:13" x14ac:dyDescent="0.25">
      <c r="A26" s="515" t="s">
        <v>257</v>
      </c>
      <c r="B26" s="515"/>
      <c r="C26" s="515"/>
      <c r="K26" s="515" t="s">
        <v>304</v>
      </c>
      <c r="L26" s="515"/>
      <c r="M26" s="515"/>
    </row>
  </sheetData>
  <mergeCells count="22">
    <mergeCell ref="A26:C26"/>
    <mergeCell ref="K26:M26"/>
    <mergeCell ref="A20:C20"/>
    <mergeCell ref="K20:M20"/>
    <mergeCell ref="A21:C21"/>
    <mergeCell ref="K21:M21"/>
    <mergeCell ref="A25:C25"/>
    <mergeCell ref="K25:M25"/>
    <mergeCell ref="K11:K15"/>
    <mergeCell ref="C2:K2"/>
    <mergeCell ref="C3:K3"/>
    <mergeCell ref="C4:K4"/>
    <mergeCell ref="A10:C10"/>
    <mergeCell ref="D10:E10"/>
    <mergeCell ref="F10:G10"/>
    <mergeCell ref="I10:J10"/>
    <mergeCell ref="A11:C15"/>
    <mergeCell ref="D11:E15"/>
    <mergeCell ref="F11:G15"/>
    <mergeCell ref="H11:H15"/>
    <mergeCell ref="I11:J12"/>
    <mergeCell ref="I13:J14"/>
  </mergeCells>
  <pageMargins left="0.70866141732283472" right="0.70866141732283472" top="0.74803149606299213" bottom="0.74803149606299213"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SANEAMIENTO FINANCIERO</vt:lpstr>
      <vt:lpstr>gasto administrativo</vt:lpstr>
      <vt:lpstr>PROGRAMAS Y METAS 1</vt:lpstr>
      <vt:lpstr>SEGURIDAD</vt:lpstr>
      <vt:lpstr>RESULT.EVAL.IMAGEN URBANA</vt:lpstr>
      <vt:lpstr>RES.EVAL.CALLES ELECTRIFICADAS</vt:lpstr>
      <vt:lpstr>RES.EVAL.PAVIMENTO Y BACHEO</vt:lpstr>
      <vt:lpstr>RES.EVAL.TECHOS Y PISO FIRME</vt:lpstr>
      <vt:lpstr>RES.EVAL.FONDO MINERO</vt:lpstr>
      <vt:lpstr>RESULT.EVAL.SEGURIDAD PUBLICA</vt:lpstr>
      <vt:lpstr>RES.EVAL.SANEAMIENTO FINANCIERO</vt:lpstr>
      <vt:lpstr>RES.EVAL.GTO.ADMINISTRATIVO</vt:lpstr>
      <vt:lpstr>'RESULT.EVAL.IMAGEN URBANA'!Área_de_impresión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2017-10-28T00:10:36Z</cp:lastPrinted>
  <dcterms:created xsi:type="dcterms:W3CDTF">2016-11-14T17:57:05Z</dcterms:created>
  <dcterms:modified xsi:type="dcterms:W3CDTF">2017-11-03T18:09:37Z</dcterms:modified>
</cp:coreProperties>
</file>