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Usuario\Desktop\IIEG- TRANSPARENCIA FINANCIERA 4TO TRIMESTRE 2017\"/>
    </mc:Choice>
  </mc:AlternateContent>
  <bookViews>
    <workbookView xWindow="0" yWindow="120" windowWidth="13800" windowHeight="3990" activeTab="1"/>
  </bookViews>
  <sheets>
    <sheet name="Programas y Metas" sheetId="11" r:id="rId1"/>
    <sheet name="Seguridad Publica" sheetId="12" r:id="rId2"/>
  </sheets>
  <calcPr calcId="152511"/>
</workbook>
</file>

<file path=xl/calcChain.xml><?xml version="1.0" encoding="utf-8"?>
<calcChain xmlns="http://schemas.openxmlformats.org/spreadsheetml/2006/main">
  <c r="Q404" i="11" l="1"/>
  <c r="I404" i="11"/>
  <c r="M402" i="11"/>
  <c r="M404" i="11" s="1"/>
  <c r="G402" i="11"/>
  <c r="V402" i="11" s="1"/>
  <c r="J401" i="11"/>
  <c r="J404" i="11" s="1"/>
  <c r="H401" i="11"/>
  <c r="H404" i="11" s="1"/>
  <c r="G401" i="11"/>
  <c r="F401" i="11"/>
  <c r="F404" i="11" s="1"/>
  <c r="Z339" i="11"/>
  <c r="Z337" i="11"/>
  <c r="Z335" i="11"/>
  <c r="W335" i="11"/>
  <c r="T335" i="11"/>
  <c r="Q335" i="11"/>
  <c r="N335" i="11"/>
  <c r="L335" i="11"/>
  <c r="Z333" i="11"/>
  <c r="W333" i="11"/>
  <c r="T333" i="11"/>
  <c r="Q333" i="11"/>
  <c r="N333" i="11"/>
  <c r="L333" i="11"/>
  <c r="Z324" i="11"/>
  <c r="Z322" i="11"/>
  <c r="Z320" i="11"/>
  <c r="W320" i="11"/>
  <c r="T320" i="11"/>
  <c r="Q320" i="11"/>
  <c r="N320" i="11"/>
  <c r="L320" i="11"/>
  <c r="Z318" i="11"/>
  <c r="W318" i="11"/>
  <c r="T318" i="11"/>
  <c r="Q318" i="11"/>
  <c r="N318" i="11"/>
  <c r="L318" i="11"/>
  <c r="Z309" i="11"/>
  <c r="W307" i="11"/>
  <c r="Z307" i="11" s="1"/>
  <c r="J306" i="11"/>
  <c r="W305" i="11"/>
  <c r="T305" i="11"/>
  <c r="Q305" i="11"/>
  <c r="N305" i="11"/>
  <c r="J305" i="11"/>
  <c r="J304" i="11"/>
  <c r="W303" i="11"/>
  <c r="T303" i="11"/>
  <c r="Q303" i="11"/>
  <c r="N303" i="11"/>
  <c r="J303" i="11"/>
  <c r="Z296" i="11"/>
  <c r="W294" i="11"/>
  <c r="Z294" i="11" s="1"/>
  <c r="J293" i="11"/>
  <c r="W292" i="11"/>
  <c r="T292" i="11"/>
  <c r="Q292" i="11"/>
  <c r="N292" i="11"/>
  <c r="J292" i="11"/>
  <c r="J291" i="11"/>
  <c r="W290" i="11"/>
  <c r="T290" i="11"/>
  <c r="Q290" i="11"/>
  <c r="N290" i="11"/>
  <c r="J290" i="11"/>
  <c r="Z283" i="11"/>
  <c r="Z281" i="11"/>
  <c r="J280" i="11"/>
  <c r="W279" i="11"/>
  <c r="T279" i="11"/>
  <c r="Q279" i="11"/>
  <c r="N279" i="11"/>
  <c r="J279" i="11"/>
  <c r="L279" i="11" s="1"/>
  <c r="J278" i="11"/>
  <c r="W277" i="11"/>
  <c r="T277" i="11"/>
  <c r="Q277" i="11"/>
  <c r="N277" i="11"/>
  <c r="J277" i="11"/>
  <c r="L277" i="11" s="1"/>
  <c r="Q270" i="11"/>
  <c r="Z270" i="11" s="1"/>
  <c r="Q268" i="11"/>
  <c r="N268" i="11"/>
  <c r="Z266" i="11"/>
  <c r="N266" i="11"/>
  <c r="L266" i="11"/>
  <c r="Z264" i="11"/>
  <c r="N264" i="11"/>
  <c r="L264" i="11"/>
  <c r="Q213" i="11"/>
  <c r="M213" i="11"/>
  <c r="H209" i="11"/>
  <c r="F209" i="11"/>
  <c r="V209" i="11" s="1"/>
  <c r="V208" i="11"/>
  <c r="V207" i="11"/>
  <c r="H206" i="11"/>
  <c r="G206" i="11"/>
  <c r="V206" i="11" s="1"/>
  <c r="J205" i="11"/>
  <c r="H205" i="11"/>
  <c r="G205" i="11"/>
  <c r="F205" i="11"/>
  <c r="V205" i="11" s="1"/>
  <c r="V204" i="11"/>
  <c r="V203" i="11"/>
  <c r="H202" i="11"/>
  <c r="G202" i="11"/>
  <c r="V202" i="11" s="1"/>
  <c r="V201" i="11"/>
  <c r="H200" i="11"/>
  <c r="G200" i="11"/>
  <c r="V200" i="11" s="1"/>
  <c r="V199" i="11"/>
  <c r="I199" i="11"/>
  <c r="I213" i="11" s="1"/>
  <c r="J198" i="11"/>
  <c r="J213" i="11" s="1"/>
  <c r="H198" i="11"/>
  <c r="G198" i="11"/>
  <c r="H197" i="11"/>
  <c r="G197" i="11"/>
  <c r="V197" i="11" s="1"/>
  <c r="F197" i="11"/>
  <c r="H196" i="11"/>
  <c r="G196" i="11"/>
  <c r="F196" i="11"/>
  <c r="F213" i="11" s="1"/>
  <c r="N164" i="11"/>
  <c r="Z164" i="11" s="1"/>
  <c r="Z162" i="11"/>
  <c r="V161" i="11"/>
  <c r="Y161" i="11" s="1"/>
  <c r="J161" i="11"/>
  <c r="Z160" i="11"/>
  <c r="V160" i="11"/>
  <c r="Y160" i="11" s="1"/>
  <c r="N160" i="11"/>
  <c r="J160" i="11"/>
  <c r="L160" i="11" s="1"/>
  <c r="V159" i="11"/>
  <c r="T158" i="11" s="1"/>
  <c r="J159" i="11"/>
  <c r="V158" i="11"/>
  <c r="Q158" i="11"/>
  <c r="N158" i="11"/>
  <c r="J158" i="11"/>
  <c r="Z158" i="11" s="1"/>
  <c r="Z151" i="11"/>
  <c r="Z149" i="11"/>
  <c r="J148" i="11"/>
  <c r="W147" i="11"/>
  <c r="T147" i="11"/>
  <c r="Q147" i="11"/>
  <c r="N147" i="11"/>
  <c r="J147" i="11"/>
  <c r="J146" i="11"/>
  <c r="W145" i="11"/>
  <c r="T145" i="11"/>
  <c r="Q145" i="11"/>
  <c r="N145" i="11"/>
  <c r="J145" i="11"/>
  <c r="Q95" i="11"/>
  <c r="M95" i="11"/>
  <c r="J95" i="11"/>
  <c r="I95" i="11"/>
  <c r="G95" i="11"/>
  <c r="F95" i="11"/>
  <c r="V93" i="11"/>
  <c r="H92" i="11"/>
  <c r="H95" i="11" s="1"/>
  <c r="Z63" i="11"/>
  <c r="Z61" i="11"/>
  <c r="Y60" i="11"/>
  <c r="Z59" i="11"/>
  <c r="Y59" i="11"/>
  <c r="Q59" i="11"/>
  <c r="N59" i="11"/>
  <c r="L59" i="11"/>
  <c r="Y58" i="11"/>
  <c r="Z57" i="11"/>
  <c r="Y57" i="11"/>
  <c r="Q57" i="11"/>
  <c r="N57" i="11"/>
  <c r="L57" i="11"/>
  <c r="Q50" i="11"/>
  <c r="Z50" i="11" s="1"/>
  <c r="Q48" i="11"/>
  <c r="Z48" i="11" s="1"/>
  <c r="J47" i="11"/>
  <c r="Q46" i="11"/>
  <c r="N46" i="11"/>
  <c r="J46" i="11"/>
  <c r="Z46" i="11" s="1"/>
  <c r="J45" i="11"/>
  <c r="Q44" i="11"/>
  <c r="N44" i="11"/>
  <c r="J44" i="11"/>
  <c r="P190" i="12"/>
  <c r="L186" i="12"/>
  <c r="L190" i="12" s="1"/>
  <c r="I186" i="12"/>
  <c r="I190" i="12" s="1"/>
  <c r="H186" i="12"/>
  <c r="H190" i="12" s="1"/>
  <c r="G186" i="12"/>
  <c r="G190" i="12" s="1"/>
  <c r="F186" i="12"/>
  <c r="F190" i="12" s="1"/>
  <c r="E186" i="12"/>
  <c r="Y126" i="12"/>
  <c r="Y124" i="12"/>
  <c r="I123" i="12"/>
  <c r="V122" i="12"/>
  <c r="S122" i="12"/>
  <c r="P122" i="12"/>
  <c r="M122" i="12"/>
  <c r="K122" i="12"/>
  <c r="I122" i="12"/>
  <c r="Y122" i="12" s="1"/>
  <c r="I121" i="12"/>
  <c r="V120" i="12"/>
  <c r="S120" i="12"/>
  <c r="P120" i="12"/>
  <c r="M120" i="12"/>
  <c r="I120" i="12"/>
  <c r="Y120" i="12" s="1"/>
  <c r="Y108" i="12"/>
  <c r="Y106" i="12"/>
  <c r="I105" i="12"/>
  <c r="V104" i="12"/>
  <c r="S104" i="12"/>
  <c r="P104" i="12"/>
  <c r="M104" i="12"/>
  <c r="I104" i="12"/>
  <c r="I103" i="12"/>
  <c r="V102" i="12"/>
  <c r="S102" i="12"/>
  <c r="P102" i="12"/>
  <c r="M102" i="12"/>
  <c r="I102" i="12"/>
  <c r="Y91" i="12"/>
  <c r="Y89" i="12"/>
  <c r="I88" i="12"/>
  <c r="V87" i="12"/>
  <c r="S87" i="12"/>
  <c r="P87" i="12"/>
  <c r="M87" i="12"/>
  <c r="I87" i="12"/>
  <c r="I86" i="12"/>
  <c r="V85" i="12"/>
  <c r="S85" i="12"/>
  <c r="P85" i="12"/>
  <c r="M85" i="12"/>
  <c r="I85" i="12"/>
  <c r="Y78" i="12"/>
  <c r="M76" i="12"/>
  <c r="Y76" i="12" s="1"/>
  <c r="I75" i="12"/>
  <c r="V74" i="12"/>
  <c r="S74" i="12"/>
  <c r="P74" i="12"/>
  <c r="M74" i="12"/>
  <c r="I74" i="12"/>
  <c r="I73" i="12"/>
  <c r="V72" i="12"/>
  <c r="S72" i="12"/>
  <c r="P72" i="12"/>
  <c r="M72" i="12"/>
  <c r="I72" i="12"/>
  <c r="M65" i="12"/>
  <c r="Y65" i="12" s="1"/>
  <c r="Y63" i="12"/>
  <c r="M63" i="12"/>
  <c r="Y61" i="12"/>
  <c r="X61" i="12"/>
  <c r="V61" i="12"/>
  <c r="S61" i="12"/>
  <c r="P61" i="12"/>
  <c r="M61" i="12"/>
  <c r="K61" i="12"/>
  <c r="Y59" i="12"/>
  <c r="X59" i="12"/>
  <c r="V59" i="12" s="1"/>
  <c r="S59" i="12"/>
  <c r="P59" i="12"/>
  <c r="M59" i="12"/>
  <c r="K59" i="12"/>
  <c r="Y52" i="12"/>
  <c r="Y50" i="12"/>
  <c r="Y48" i="12"/>
  <c r="V48" i="12"/>
  <c r="S48" i="12"/>
  <c r="P48" i="12"/>
  <c r="M48" i="12"/>
  <c r="K48" i="12"/>
  <c r="I47" i="12"/>
  <c r="V46" i="12"/>
  <c r="S46" i="12"/>
  <c r="P46" i="12"/>
  <c r="M46" i="12"/>
  <c r="I46" i="12"/>
  <c r="Y46" i="12" s="1"/>
  <c r="Y102" i="12" l="1"/>
  <c r="Z268" i="11"/>
  <c r="L292" i="11"/>
  <c r="K72" i="12"/>
  <c r="K74" i="12"/>
  <c r="Z44" i="11"/>
  <c r="Y159" i="11"/>
  <c r="W158" i="11" s="1"/>
  <c r="G213" i="11"/>
  <c r="V198" i="11"/>
  <c r="U186" i="12"/>
  <c r="U190" i="12" s="1"/>
  <c r="L290" i="11"/>
  <c r="H213" i="11"/>
  <c r="W268" i="11"/>
  <c r="Z303" i="11"/>
  <c r="Z305" i="11"/>
  <c r="Y104" i="12"/>
  <c r="K46" i="12"/>
  <c r="K104" i="12"/>
  <c r="Y85" i="12"/>
  <c r="Y87" i="12"/>
  <c r="K120" i="12"/>
  <c r="Z145" i="11"/>
  <c r="Z147" i="11"/>
  <c r="G404" i="11"/>
  <c r="Z277" i="11"/>
  <c r="Z279" i="11"/>
  <c r="Z290" i="11"/>
  <c r="Z292" i="11"/>
  <c r="L303" i="11"/>
  <c r="L305" i="11"/>
  <c r="V401" i="11"/>
  <c r="V404" i="11" s="1"/>
  <c r="L145" i="11"/>
  <c r="L147" i="11"/>
  <c r="L158" i="11"/>
  <c r="V196" i="11"/>
  <c r="V213" i="11" s="1"/>
  <c r="L44" i="11"/>
  <c r="L46" i="11"/>
  <c r="V92" i="11"/>
  <c r="V95" i="11" s="1"/>
  <c r="Y72" i="12"/>
  <c r="Y74" i="12"/>
  <c r="K85" i="12"/>
  <c r="K87" i="12"/>
  <c r="K102" i="12"/>
  <c r="E190" i="12"/>
</calcChain>
</file>

<file path=xl/sharedStrings.xml><?xml version="1.0" encoding="utf-8"?>
<sst xmlns="http://schemas.openxmlformats.org/spreadsheetml/2006/main" count="1360" uniqueCount="288">
  <si>
    <t>Total</t>
  </si>
  <si>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</si>
  <si>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</si>
  <si>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</si>
  <si>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</si>
  <si>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</si>
  <si>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</si>
  <si>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</si>
  <si>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</si>
  <si>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</si>
  <si>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</si>
  <si>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</si>
  <si>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</si>
  <si>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</si>
  <si>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</si>
  <si>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</si>
  <si>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</si>
  <si>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</si>
  <si>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</si>
  <si>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</si>
  <si>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</si>
  <si>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</si>
  <si>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</si>
  <si>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</si>
  <si>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</si>
  <si>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</si>
  <si>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</si>
  <si>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</si>
  <si>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</si>
  <si>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</si>
  <si>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</si>
  <si>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</si>
  <si>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</si>
  <si>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</si>
  <si>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</si>
  <si>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</si>
  <si>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</si>
  <si>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</si>
  <si>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</si>
  <si>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</si>
  <si>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</si>
  <si>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</si>
  <si>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</si>
  <si>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</si>
  <si>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</si>
  <si>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</si>
  <si>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</si>
  <si>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Indicador</t>
  </si>
  <si>
    <t>Nota: El formato puede ser modificado para agregar indicadores de nivel propósito</t>
  </si>
  <si>
    <t>El formato puede ser modificado para agregar componentes y/o actividades</t>
  </si>
  <si>
    <t>SANEAMIENTO FINANCIERO</t>
  </si>
  <si>
    <t>GASTO ADMINISTRATIVO</t>
  </si>
  <si>
    <t>IMAGEN URBANA E INFRAESTRUCTURA URBANA</t>
  </si>
  <si>
    <t>CALLES ELECTRIFICADAS</t>
  </si>
  <si>
    <t>DEPARTAMENTO DE AGUA</t>
  </si>
  <si>
    <t>VIAJES DE RECOLECCION DE BASURA</t>
  </si>
  <si>
    <t>CARRETERAS CONSTRUIDAS Y RECARPETEADAS</t>
  </si>
  <si>
    <t>SEGURIDAD PUBLICA</t>
  </si>
  <si>
    <t>SEGURIDAD EN MUNICIPIO</t>
  </si>
  <si>
    <t>Municipio de Muzquiz, Coahuila.</t>
  </si>
  <si>
    <t>Programa: Seguridad Pública</t>
  </si>
  <si>
    <t>Subprograma: Seguridad en Municipio</t>
  </si>
  <si>
    <t>Periodo  (01 de enero al 31 de diciembre):  2017</t>
  </si>
  <si>
    <t>ATENDER LOS REPORTES Y MANTENER  EL BUEN ORDEN DENTRO DEL MUNICIPIO, ASI COMO PERSONAL BIEN CAPACITADO Y EQUIPADO</t>
  </si>
  <si>
    <t>SEGURIDAD PUBLICA , PROTECION CIVIL</t>
  </si>
  <si>
    <t>EJE 4 UN NUEVO PACTO SOCIAL</t>
  </si>
  <si>
    <t>4.1.1. SEGURIDAD PUBLICA</t>
  </si>
  <si>
    <t>4.2.1 COMBATE A LA CORRUPCION</t>
  </si>
  <si>
    <t>4.3.1 DERECHOS HUMANOS</t>
  </si>
  <si>
    <t>4.4.1 PROTECCIOON CIVIL</t>
  </si>
  <si>
    <t>2</t>
  </si>
  <si>
    <t>POBLACION GENERAL DEL MUNICIPIO DE MUZQUIZ</t>
  </si>
  <si>
    <r>
      <t xml:space="preserve">Externa:  </t>
    </r>
    <r>
      <rPr>
        <b/>
        <sz val="10"/>
        <rFont val="Arial"/>
        <family val="2"/>
      </rPr>
      <t xml:space="preserve">   X</t>
    </r>
  </si>
  <si>
    <t>TENER UN PERSONAL DE SEGURIDAD PUBLICA CAPACITADO , CONTANDO CON BUENA CAPACITACION Y EQUIPAMIENTO</t>
  </si>
  <si>
    <t xml:space="preserve">QUE LOS HABITANTES DEL MUNICIPIO DE MUZQUIZ, CUENTES CON UNA ADECUADAO AMBIENTE DE SEGURIDAD </t>
  </si>
  <si>
    <t>Avance del Indicador Acumulado</t>
  </si>
  <si>
    <t>VARIABLES</t>
  </si>
  <si>
    <t xml:space="preserve"> </t>
  </si>
  <si>
    <t>Variables Acumuladas</t>
  </si>
  <si>
    <t>V</t>
  </si>
  <si>
    <t>Valores</t>
  </si>
  <si>
    <t>VARIACION PORCENTUAL DE LOS INDICES DE SATISFACCION</t>
  </si>
  <si>
    <t>V1</t>
  </si>
  <si>
    <t>NRAC AA</t>
  </si>
  <si>
    <t>REPORTES CIUDADANOS</t>
  </si>
  <si>
    <t>PROGRAMADO</t>
  </si>
  <si>
    <t>NUMERO DE REPORTES DE ATENCION CIUDADANA AÑO ACTUAL</t>
  </si>
  <si>
    <t>V2:</t>
  </si>
  <si>
    <t>V2</t>
  </si>
  <si>
    <t>REALIZADO</t>
  </si>
  <si>
    <t>FORMULA DE CALCULO</t>
  </si>
  <si>
    <t>((NRAC AA-NRAC AP)/NRAC AP)*100</t>
  </si>
  <si>
    <t>NRAC AP</t>
  </si>
  <si>
    <t>PRESUPUESTO</t>
  </si>
  <si>
    <t>NUMERO DE REPORTES DE ATENCION CIUDADANA AÑO PASADO</t>
  </si>
  <si>
    <t>EJERCIDO</t>
  </si>
  <si>
    <t>UM</t>
  </si>
  <si>
    <t>PORCENTAJE</t>
  </si>
  <si>
    <t>COMPONENTE 1: EVALUACIONES DE CONTROL Y CONFIANZA. EVALUACIONES DE PERMANENCIA .                                                                                                                                                                                                   Unidad Ejecutora: Seguridad Publica      Otras Unidades Involucradas: N/A</t>
  </si>
  <si>
    <t>NVR AA</t>
  </si>
  <si>
    <t>EVALUACIONES</t>
  </si>
  <si>
    <t>EVALUACIONES DE CONTROL Y CONFIANZA  AÑO ACTUAL</t>
  </si>
  <si>
    <t>((NVR AA-NVR AP)/NVR AP)*100</t>
  </si>
  <si>
    <t>NVR AP</t>
  </si>
  <si>
    <t>EVALUACIONES DE CONTROL Y CONFIANZA  AÑO ANTERIOR</t>
  </si>
  <si>
    <t>COMPONENTE 2: FORMACION DE MANDOS. DIPLOMADO PARA MANDOS MEDIOS         Unidad Ejecutora: Seguridad Publica      Otras Unidades Involucradas: N/A</t>
  </si>
  <si>
    <t>EL AA</t>
  </si>
  <si>
    <t>DIPLOMADOS</t>
  </si>
  <si>
    <t>FORMACION DE MANDOS, DIPLOMADOS AÑO ACTUAL</t>
  </si>
  <si>
    <t>((EL AA-EL AP)/ELR AP)*100</t>
  </si>
  <si>
    <t>EL AP</t>
  </si>
  <si>
    <t>FORMACION DE MANDOS, DIPLOMADOS AÑO ANTERIOR</t>
  </si>
  <si>
    <t>COMPONENTE 3: EQUIPAMIENTO PERSONAL KIT DE OPERACIÓN PRIMER RESPONDIENTE(PATRULLA) Y (PIE A TIERRA)                                           Unidad Ejecutora: Seguridad Publica      Otras Unidades Involucradas: N/A</t>
  </si>
  <si>
    <t>RDC AA</t>
  </si>
  <si>
    <t>PATRULLAS Y EQUIPAMIENTO</t>
  </si>
  <si>
    <t>EQUIPAMIENTO PARA OPERACION  AÑO ACTUAL</t>
  </si>
  <si>
    <t>((RDC AA-RDC AP)/RDC AP)*100</t>
  </si>
  <si>
    <t>RDC AP</t>
  </si>
  <si>
    <t>EQUIPAMIENTO PARA OPERACION  AÑO ANTERIOR</t>
  </si>
  <si>
    <t>COMPONENTE 5: FALTAS ADMINISTRATIVAS         Unidad Ejecutora: Seguridad Publica     Otras Unidades Involucradas: N/A</t>
  </si>
  <si>
    <t>MULTAS</t>
  </si>
  <si>
    <t>FALTAS ADMINISTRATIVAS  AÑO ACTUAL</t>
  </si>
  <si>
    <t>FALTAS ADMINISTRATIVAS  AÑO ANTERIOR</t>
  </si>
  <si>
    <t>COMPONENTE 6: REPORTE DE LLAMADAS         Unidad Ejecutora: Seguridad Publica     Otras Unidades Involucradas: N/A</t>
  </si>
  <si>
    <t>LLAMADAS</t>
  </si>
  <si>
    <t>REPORTE DE LLAMADAS  AÑO ACTUAL</t>
  </si>
  <si>
    <t>REPORTE DE LLAMADAS  AÑO ANTERIOR</t>
  </si>
  <si>
    <t>Componente 1: EVALUACIONES DE CONTROL Y CONFIANZA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</si>
  <si>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</si>
  <si>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</si>
  <si>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</si>
  <si>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</si>
  <si>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Componente 2: FORMACION DE MANDOS. DIPLOMADO PARA MANDOS MEDIOS</t>
  </si>
  <si>
    <t>2.1.- REALIZAR UNA PROGRAMACION Y LOGISTICA PARA EL ENVIO DE MANDOS MEDIOS A CAPACITACION</t>
  </si>
  <si>
    <t>2.2.- ELEGIR LOS DIPLOMADOS ADECUADOS PARA EL PERSONAL DE MANDOS MEDIOS</t>
  </si>
  <si>
    <t>2.3.- ENVIAR AL PERSONAL A CAPACITARSE, MEDIANTE LOS DIPLOMADOS</t>
  </si>
  <si>
    <t>Componente 3: EQUIPAMENTO PERSONAL. KIT DE OPERACIÓN PRIMER RESPONDIENTE (PATRULLA) Y (PIE A TIERRA)</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</si>
  <si>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</si>
  <si>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</si>
  <si>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</si>
  <si>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</si>
  <si>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</si>
  <si>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</si>
  <si>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</si>
  <si>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</si>
  <si>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</si>
  <si>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</si>
  <si>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</si>
  <si>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Componente 5: REPORTE DE LLAMADAS</t>
  </si>
  <si>
    <t xml:space="preserve">5.1.-RECEPCION DE LLAMDAS </t>
  </si>
  <si>
    <t>5.2.- ENVIO DE LA UNIDAD PARA BRINDAR AUXILIO A LA CIUDADANIA</t>
  </si>
  <si>
    <t xml:space="preserve">5.3 ELABOREACION  DE BITACORA DEL REPORTE </t>
  </si>
  <si>
    <t>5.4.- ATENDER TODAS LAS LLAMADAS EN TIEMPO Y FORMA</t>
  </si>
  <si>
    <t>2.2.2</t>
  </si>
  <si>
    <t>1 NEGLIGENCIA DE LOS SERVIDORES PUBLICOS</t>
  </si>
  <si>
    <t>1 CONTINGENCIAS O CATASTROFES NATURALES</t>
  </si>
  <si>
    <t>2 VISISTA DEL GOBERNADOR</t>
  </si>
  <si>
    <t>2 BAJA PARTICIPACION CIUDADANA EN LA DENUNCIA</t>
  </si>
  <si>
    <t>3 QUE DEJEN DE EXISTIR PROGRAMAS FEDERALES</t>
  </si>
  <si>
    <t>3 DESCOMPOSTURA O PERDIDA TOTAL DE UNIDADEES</t>
  </si>
  <si>
    <t>4 CAMBIO DE REGLAS DE OPERACIÓN DE PROGRAMAS FEDERALES</t>
  </si>
  <si>
    <t>3 ENTREGA DE RECURSOS EN TIEMPO Y FORMA</t>
  </si>
  <si>
    <t>DIRECTOR DE SEGURIDAD PUBLICA</t>
  </si>
  <si>
    <t>CARLOS ORTIZ SALAZAR</t>
  </si>
  <si>
    <t>Programa: Saneamiento Financiero</t>
  </si>
  <si>
    <t>Subprograma: Saneamiento Financiero</t>
  </si>
  <si>
    <t>OPERACIÓN EFECTIVA Y EFICAZ  DE LAS DEPENDENCIAS</t>
  </si>
  <si>
    <t>CONTRALORIA</t>
  </si>
  <si>
    <t>EJE 2 DESARROLLO SOCIAL</t>
  </si>
  <si>
    <t>2.2.2. DESARROLLO COMUNITARIO</t>
  </si>
  <si>
    <t>TNENER UNAS FINANZAS SANAS</t>
  </si>
  <si>
    <t>QU EL MUNICIPIO PUEDA FUNCIONARA DE UNA MANERA ADECUADA MEDIANTE UNAS FINANZAS SANAS</t>
  </si>
  <si>
    <t>COMPONENTE 1: SANEAMIENTO FINANCIERO          Unidad Ejecutora: Contraloria      Otras Unidades Involucradas: N/A</t>
  </si>
  <si>
    <t>Componente 1: SANEAMIENTO FINANCIERO</t>
  </si>
  <si>
    <t>1.1.- DOCUMENTAR LA SITUACION FINANCIERA DE LA ENTIDAD</t>
  </si>
  <si>
    <t>1.2.- ANALISIS DE LA SITUACION FINANCIERA DE LA ENTIDAD</t>
  </si>
  <si>
    <t>1.3.- DETERMINAR NECESIDADES DE LA ENTIDAD</t>
  </si>
  <si>
    <t>1.4.- ELABORACION DEL  EL PLAN DE SANEAMIENTO FINANCIERO</t>
  </si>
  <si>
    <t>2 VISITA  DEL GOBERNADOR</t>
  </si>
  <si>
    <t>4 CAMBIO EN LAS REGLAS DE OPERACIÓN DE LOS PROGRAMAS FEDERALES</t>
  </si>
  <si>
    <t>ENTREGA DE RECURSO EN TIEMPO Y FORMA</t>
  </si>
  <si>
    <t>C.P. HUGO ALFONSO ELIZONDO SOSA</t>
  </si>
  <si>
    <t>CONTRALOR MUNICIPAL</t>
  </si>
  <si>
    <t>CONTRALORIA MUNICIPAL</t>
  </si>
  <si>
    <t>Programa: Gasto Administrativo</t>
  </si>
  <si>
    <t>Subprograma: Gasto Administrativo</t>
  </si>
  <si>
    <t>TESORERIA</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</si>
  <si>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</si>
  <si>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EJE 1 UN NUEVO GOBIERNO. EJE  2 NUEVO MODELO DE DESARROLLO  ECONOMICO</t>
  </si>
  <si>
    <t>1.1.1. CAPACITACION DE SERVIDORES PUBLICOS</t>
  </si>
  <si>
    <t>1.2.1 SIMPLIFICACION Y FACILITACION  DE LA TRAMITACION DE PERMISOS Y LICENCIAS</t>
  </si>
  <si>
    <t>2.1.1 GENERACION DE EMEPLEO Y CAPACITACION EN EL TRABAJO</t>
  </si>
  <si>
    <t>2.2.2. FOMENTO DE LA MICRO, PEQUEÑA Y MEDIANA EMPRESA</t>
  </si>
  <si>
    <t>TENER EMPLEADOS CAPACITADOS Y EFICIENTES EN LAS FUNCIONES A DESEMPEÑAR DENTRO DEL MUNICIPIO</t>
  </si>
  <si>
    <t>QUE EL MUNICIPIO CUENTE CON ADECUADOS EMPLEADOS, PARA PROPORCIONAR UNA EFICIENTE SERVICIO A LA CIUDADANIA</t>
  </si>
  <si>
    <t>GASTO ADMINISTRATIVO DEL AÑO ACTUAL</t>
  </si>
  <si>
    <t>GASTO ADMINISTRATIVO DEL AÑO ANTERIOR</t>
  </si>
  <si>
    <t>COMPONENTE 1: GASTOS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</si>
  <si>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</si>
  <si>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</si>
  <si>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</si>
  <si>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</si>
  <si>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</si>
  <si>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</si>
  <si>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</si>
  <si>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</si>
  <si>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</si>
  <si>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LIC. FRANCISCO JAVIER GARCIA OCHOA</t>
  </si>
  <si>
    <t>TESORERO MUNICIPAL</t>
  </si>
  <si>
    <t>TESORERIA MUNICIPAL</t>
  </si>
  <si>
    <t>DEPARTAMENTO</t>
  </si>
  <si>
    <t>CABILDO</t>
  </si>
  <si>
    <t>OBRAS PUBLICAS</t>
  </si>
  <si>
    <t>DESARROLLO RURAL</t>
  </si>
  <si>
    <t>SECRETARIA DEL AYUNTAMIENTO</t>
  </si>
  <si>
    <t>DESARROLLO SOCIAL</t>
  </si>
  <si>
    <t>D.I.F. MUNICIPAL</t>
  </si>
  <si>
    <t>PENSIONADOS Y JUBILADOS</t>
  </si>
  <si>
    <t>DEPENDENCIAS ESPECIALES</t>
  </si>
  <si>
    <t>CATASTRO</t>
  </si>
  <si>
    <t>OFICIALIA MAYOR</t>
  </si>
  <si>
    <t>MINERALES</t>
  </si>
  <si>
    <t>Programa: Imagen Urbana e Infraestructura urbana</t>
  </si>
  <si>
    <t>Subprograma: IMAGEN URBANA E INFRAESTRUCTURA URBANA</t>
  </si>
  <si>
    <t>Periodo  (01 de enero al 31 de diciembre ):  2017</t>
  </si>
  <si>
    <t>CONSTRUCCION Y MEJORAS DE LA IMAGEN DE CIUDAD, LIMPIEZA, MANTENIMIENTO PREVENTIVO Y/O CORRECTIVO EN AREAS PUBLICAS DEL MUNICIPIO, APOYOS.</t>
  </si>
  <si>
    <t>OBRAS PUBLICAS, ECOLOGIA</t>
  </si>
  <si>
    <t>EJE 3 PROPUESTA PARA EL DESARROLLO SOCIAL</t>
  </si>
  <si>
    <t>3.1.1. VIVIENDA DIGNA Y CERTEZA PATRIMONIAL</t>
  </si>
  <si>
    <t>3.2.1 SUSTENTABILIDAD AMBIENTAL</t>
  </si>
  <si>
    <t>3.3.1 PROTECCION A LOS GRUPOS VULNERABLES</t>
  </si>
  <si>
    <t>PROPORCIONAR UN BIENESTAR A LOS CIUDADANOS  DE MUZQUIZ ATRAVES DE ADECUADOS SERVICIOS DE LIMPIEZA, MANTENIMIENTO A ESPACIOS PUBLICOS, PARQUES Y JARDINES</t>
  </si>
  <si>
    <t>QUE LOS HABITANTES DEL MUNICIPIO DE MUZQUIZ, CUENTES CON SERVICIOS PRIMARIOS DE PRIMER NIVEL, ASI COMO ESPACIOS PUBLICOS ADECUADOS PARA SUS FAMILIAS.</t>
  </si>
  <si>
    <t>COMPONENTE 1: INFRAESTRUCTURA E IMAGEN URBANA          Unidad Ejecutora: Obras Publicas      Otras Unidades Involucradas: N/A</t>
  </si>
  <si>
    <t>NUMERO DE VIAJES DE RECOLECCION  AÑO ACTUAL</t>
  </si>
  <si>
    <t>NUMERO DE VIAJES DE RECOLECCION AÑO PASADO</t>
  </si>
  <si>
    <t>COMPONENTE 2: CALLES ELECTRIFICADAS          Unidad Ejecutora: Obras Publicas      Otras Unidades Involucradas: N/A</t>
  </si>
  <si>
    <t>ELECTRIFICACION  AÑO ACTUAL</t>
  </si>
  <si>
    <t>ELECTRIFICACION AÑO PASADO</t>
  </si>
  <si>
    <t>COMPONENTE 3: PAVIMENTO Y BACHEO       Unidad Ejecutora: Obras Publicas      Otras Unidades Involucradas: N/A</t>
  </si>
  <si>
    <t>CALLES PAVIMENTADAS</t>
  </si>
  <si>
    <t>CALLES PAVIMENTADAS Y RECARPETEADAS  EN EL AÑO ACTUAL</t>
  </si>
  <si>
    <t>CALLES PAVIMENTADAS Y RECARPETEADAS  EN EL AÑO ANTERIOR</t>
  </si>
  <si>
    <t>COMPONENTE 4: TECHOS Y PISOS FIRMES         Unidad Ejecutora: DESARROLLO SOCIAL     Otras Unidades Involucradas: N/A</t>
  </si>
  <si>
    <t>TECHOS CONSTRUIDOS</t>
  </si>
  <si>
    <t>TECHOS Y PISOS REALIZADOS  AÑO ACTUAL</t>
  </si>
  <si>
    <t>TECHOS Y PISOS REALIZADOS  AÑO ANTERIOR</t>
  </si>
  <si>
    <t>COMPONENTE 5: FONDO MINERO         Unidad Ejecutora: OBRAS PUBLICAS     Otras Unidades Involucradas: N/A</t>
  </si>
  <si>
    <t>CONSTRUCCION R RECARPETEO DE CARRETERAS  AÑO ACTUAL</t>
  </si>
  <si>
    <t>1.- INFRAESTRUCTURA E IMAGEN URBANA</t>
  </si>
  <si>
    <t>1.1.- REALIZAR PROGRAMA Y LOGISTICA  DE RECOLECCION DE BASURA EN COLONIAS DEL MUNICIPIO</t>
  </si>
  <si>
    <t>1.2.-BITACORA DE PROGRAMA DE RECOLECCION DE BASURA</t>
  </si>
  <si>
    <t>1.3.-VERIFICACION PREVENTIVA DE CAMIONES RECOLECTORES DE BASURA</t>
  </si>
  <si>
    <t>1.4.- ATENCION OPORTUNA DE QUEJAS Y SOLICITUDES DE LA POBLACION</t>
  </si>
  <si>
    <t xml:space="preserve">1.5.- RECOLECCION DE BASURA </t>
  </si>
  <si>
    <t>2.-ELECTRIFICACION</t>
  </si>
  <si>
    <t>2.1.- REALIZAR CENSO DE ELECTRIFICACION</t>
  </si>
  <si>
    <t>2.2.- DETERMINAR LAS NECESIDADES DEL MUNICIPIO</t>
  </si>
  <si>
    <t xml:space="preserve">2.3.-INSTALACION DE CABLEADO ELECTRICO </t>
  </si>
  <si>
    <t>2.4.- ATENCION DE QUEJAS Y SOLICITUDES DE LA POBLACION</t>
  </si>
  <si>
    <t>3.- PAVIMENTO Y BANCHEO</t>
  </si>
  <si>
    <t>3.1 .-DETERMINBAR LAS NECESIDADES DE PAVIMENTACION Y BACHEO DEL MUNICIPIO</t>
  </si>
  <si>
    <t>3.2.- REALIZAR UN PROGRAMA DE LOGISTICA Y MANTENIMIENTO</t>
  </si>
  <si>
    <t>3.3.- PAVIMENTAR Y RECARPETEAR CALLES</t>
  </si>
  <si>
    <t>3.4.- APLICAR MANTENIMIENTO PREVENTIVO Y CORRECTIVO</t>
  </si>
  <si>
    <t>3.5.- ATENCION OPORTUNA DE QUEJAS Y SOLICITUDES</t>
  </si>
  <si>
    <t>4.- VIVIENDA</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</si>
  <si>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</si>
  <si>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</si>
  <si>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</si>
  <si>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</si>
  <si>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</si>
  <si>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</si>
  <si>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5.-FONDO MINERO</t>
  </si>
  <si>
    <t>5.1 .-DETERMINBAR LAS NECESIDADES DE PAVIMENTACION Y BACHEO DE LAS CARRETERAS MUNICIPALES</t>
  </si>
  <si>
    <t>5.2.- REALIZAR UN PROGRAMA DE LOGISTICA Y MANTENIMIENTO</t>
  </si>
  <si>
    <t>5.3.- PAVIMENTAR Y RECARPETEAR CARRETERAS</t>
  </si>
  <si>
    <t>5.4.- APLICAR MANTENIMIENTO PREVENTIVO Y CORRECTIVO</t>
  </si>
  <si>
    <t>5.5.- ATENCION OPORTUNA DE QUEJAS Y SOLICITUDES</t>
  </si>
  <si>
    <t>1 NEGLIGENCIA DE LOS SERVIDOREES PUBLICOS</t>
  </si>
  <si>
    <t>1.-CONTINGENCIAS O CATASTROFES NATURALES</t>
  </si>
  <si>
    <t>2QUE DEJEN DE EXISTIR PROGRAMAS FEDERALES</t>
  </si>
  <si>
    <t>2.-DESCOMPOSTURA DE UNIDADES</t>
  </si>
  <si>
    <t>3CAMBIO EN LAS REGLAS DE OPERACIÓN DE LOS PROGRAMAS FEDERALES</t>
  </si>
  <si>
    <t>4ENTREGA DE RECURSOS EN TIEMPOO Y FORMA</t>
  </si>
  <si>
    <t>ING., ROBERTO ELGUEZABAL DOWER</t>
  </si>
  <si>
    <t>DIRECTOR DE  OBRAS PUBLICAS</t>
  </si>
  <si>
    <t>ECOLOGIA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</si>
</sst>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0.0%"/>
    <numFmt numFmtId="165" formatCode="[$-C0A]d\-mmm\-yy;@"/>
    <numFmt numFmtId="168" formatCode="#,##0.0"/>
  </numFmts>
  <fonts count="14" x14ac:knownFonts="1">
    <font>
      <sz val="11"/>
      <color theme="1"/>
      <name val="Calibri"/>
      <family val="2"/>
      <scheme val="minor"/>
    </font>
    <font>
      <sz val="11"/>
      <color theme="1"/>
      <name val="Calibri"/>
      <family val="2"/>
      <scheme val="minor"/>
    </font>
    <font>
      <b/>
      <sz val="18"/>
      <name val="Arial"/>
      <family val="2"/>
    </font>
    <font>
      <sz val="16"/>
      <name val="Arial"/>
      <family val="2"/>
    </font>
    <font>
      <sz val="14"/>
      <name val="Arial"/>
      <family val="2"/>
    </font>
    <font>
      <b/>
      <sz val="10"/>
      <name val="Arial"/>
      <family val="2"/>
    </font>
    <font>
      <sz val="10"/>
      <name val="Arial"/>
      <family val="2"/>
    </font>
    <font>
      <sz val="8"/>
      <name val="Arial"/>
      <family val="2"/>
    </font>
    <font>
      <sz val="9"/>
      <name val="Arial"/>
      <family val="2"/>
    </font>
    <font>
      <b/>
      <sz val="10"/>
      <color theme="0"/>
      <name val="Arial"/>
      <family val="2"/>
    </font>
    <font>
      <sz val="10"/>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20">
    <xf numFmtId="0" fontId="0" fillId="0" borderId="0" xfId="0"/>
    <xf numFmtId="0" fontId="0" fillId="0" borderId="0" xfId="0" applyFill="1"/>
    <xf numFmtId="0" fontId="0" fillId="0" borderId="0" xfId="0" applyFill="1" applyBorder="1" applyAlignment="1">
      <alignment vertical="center"/>
    </xf>
    <xf numFmtId="0" fontId="0" fillId="0" borderId="0" xfId="0" applyFill="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6" fillId="2" borderId="1" xfId="0" applyFont="1" applyFill="1" applyBorder="1" applyAlignment="1">
      <alignment vertical="center"/>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0" fillId="0" borderId="15" xfId="0" applyFill="1" applyBorder="1"/>
    <xf numFmtId="0" fontId="0" fillId="0" borderId="1" xfId="0" applyFill="1" applyBorder="1"/>
    <xf numFmtId="0" fontId="7" fillId="0" borderId="1" xfId="0" applyFont="1" applyFill="1" applyBorder="1" applyAlignment="1">
      <alignment vertical="center" wrapText="1"/>
    </xf>
    <xf numFmtId="0" fontId="5" fillId="0" borderId="0" xfId="0" applyFont="1"/>
    <xf numFmtId="0" fontId="6" fillId="0" borderId="1" xfId="0" applyFont="1" applyBorder="1" applyAlignment="1">
      <alignment horizontal="left"/>
    </xf>
    <xf numFmtId="0" fontId="6" fillId="0" borderId="0" xfId="0" applyFont="1" applyFill="1"/>
    <xf numFmtId="0" fontId="0" fillId="0" borderId="0" xfId="0" applyFill="1" applyBorder="1"/>
    <xf numFmtId="0" fontId="10" fillId="0" borderId="0" xfId="0" applyFont="1"/>
    <xf numFmtId="0" fontId="10" fillId="0" borderId="0" xfId="0" applyFont="1" applyFill="1"/>
    <xf numFmtId="0" fontId="10" fillId="0" borderId="1" xfId="0" applyFont="1" applyBorder="1" applyAlignment="1">
      <alignment horizontal="left"/>
    </xf>
    <xf numFmtId="0" fontId="6" fillId="2" borderId="15" xfId="0" applyFont="1" applyFill="1" applyBorder="1" applyAlignment="1">
      <alignment vertical="top" wrapText="1"/>
    </xf>
    <xf numFmtId="0" fontId="0" fillId="3" borderId="1" xfId="0"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2" borderId="1" xfId="0" applyFill="1" applyBorder="1" applyAlignment="1">
      <alignment vertical="center" wrapText="1"/>
    </xf>
    <xf numFmtId="0" fontId="6" fillId="2" borderId="4"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6"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4" xfId="0" applyFill="1" applyBorder="1" applyAlignment="1">
      <alignmen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15" xfId="0" applyFill="1" applyBorder="1" applyAlignment="1">
      <alignment horizontal="left" vertical="center" wrapText="1"/>
    </xf>
    <xf numFmtId="0" fontId="0" fillId="2" borderId="10" xfId="0" applyFill="1" applyBorder="1" applyAlignment="1">
      <alignment horizontal="left" vertical="center"/>
    </xf>
    <xf numFmtId="0" fontId="0" fillId="3" borderId="10" xfId="0" applyFill="1" applyBorder="1" applyAlignment="1">
      <alignment horizontal="left" vertical="center"/>
    </xf>
    <xf numFmtId="0" fontId="0" fillId="7"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top" wrapText="1"/>
    </xf>
    <xf numFmtId="0" fontId="0" fillId="0" borderId="1" xfId="0" applyBorder="1" applyAlignment="1">
      <alignment horizontal="left" vertical="top"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164" fontId="0" fillId="0" borderId="1" xfId="0" applyNumberFormat="1" applyFill="1" applyBorder="1" applyAlignment="1">
      <alignment horizontal="center"/>
    </xf>
    <xf numFmtId="9" fontId="6" fillId="2" borderId="1" xfId="2" applyFont="1" applyFill="1" applyBorder="1" applyAlignment="1">
      <alignment horizontal="center" vertical="center" wrapText="1"/>
    </xf>
    <xf numFmtId="0" fontId="0" fillId="2" borderId="1" xfId="0" applyFill="1" applyBorder="1" applyAlignment="1">
      <alignment horizontal="left" vertical="top" wrapText="1"/>
    </xf>
    <xf numFmtId="165" fontId="0" fillId="0" borderId="2" xfId="0" applyNumberFormat="1" applyFill="1" applyBorder="1" applyAlignment="1">
      <alignment horizontal="center" vertical="center" wrapText="1"/>
    </xf>
    <xf numFmtId="165" fontId="0" fillId="0" borderId="10" xfId="0" applyNumberFormat="1" applyFill="1" applyBorder="1" applyAlignment="1">
      <alignment horizontal="center" vertical="center" wrapText="1"/>
    </xf>
    <xf numFmtId="165" fontId="0" fillId="0" borderId="11" xfId="0" applyNumberFormat="1" applyFill="1" applyBorder="1" applyAlignment="1">
      <alignment horizontal="center" vertical="center" wrapText="1"/>
    </xf>
    <xf numFmtId="0" fontId="6" fillId="0" borderId="9"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4" fontId="10" fillId="0" borderId="2" xfId="0" applyNumberFormat="1" applyFont="1" applyFill="1" applyBorder="1" applyAlignment="1">
      <alignment horizontal="center"/>
    </xf>
    <xf numFmtId="4" fontId="10" fillId="0" borderId="10" xfId="0" applyNumberFormat="1" applyFont="1" applyFill="1" applyBorder="1" applyAlignment="1">
      <alignment horizontal="center"/>
    </xf>
    <xf numFmtId="4" fontId="10" fillId="0" borderId="11" xfId="0" applyNumberFormat="1" applyFont="1" applyFill="1" applyBorder="1" applyAlignment="1">
      <alignment horizontal="center"/>
    </xf>
    <xf numFmtId="4" fontId="10" fillId="0" borderId="1" xfId="0" applyNumberFormat="1" applyFont="1" applyFill="1" applyBorder="1"/>
    <xf numFmtId="0" fontId="10" fillId="0" borderId="1" xfId="0" applyFont="1" applyBorder="1" applyAlignment="1">
      <alignment horizontal="center"/>
    </xf>
    <xf numFmtId="0" fontId="10" fillId="0" borderId="11" xfId="0" applyFont="1" applyBorder="1" applyAlignment="1">
      <alignment horizontal="center"/>
    </xf>
    <xf numFmtId="0" fontId="10" fillId="0" borderId="1" xfId="0" applyFont="1" applyBorder="1"/>
    <xf numFmtId="4" fontId="10" fillId="0" borderId="2" xfId="0" applyNumberFormat="1" applyFont="1" applyBorder="1" applyAlignment="1">
      <alignment horizontal="center"/>
    </xf>
    <xf numFmtId="4" fontId="10" fillId="0" borderId="10" xfId="0" applyNumberFormat="1" applyFont="1" applyBorder="1" applyAlignment="1">
      <alignment horizontal="center"/>
    </xf>
    <xf numFmtId="4" fontId="10" fillId="0" borderId="11" xfId="0" applyNumberFormat="1" applyFont="1" applyBorder="1" applyAlignment="1">
      <alignment horizontal="center"/>
    </xf>
    <xf numFmtId="4" fontId="10" fillId="0" borderId="1" xfId="0" applyNumberFormat="1" applyFont="1" applyBorder="1"/>
    <xf numFmtId="0" fontId="0" fillId="0" borderId="0" xfId="0"/>
    <xf numFmtId="0" fontId="0" fillId="2" borderId="12" xfId="0" applyFill="1" applyBorder="1" applyAlignment="1">
      <alignment horizontal="left" vertical="center" wrapText="1"/>
    </xf>
    <xf numFmtId="0" fontId="6" fillId="2" borderId="4" xfId="0" applyFont="1" applyFill="1" applyBorder="1" applyAlignment="1">
      <alignment vertical="center" wrapText="1"/>
    </xf>
    <xf numFmtId="0" fontId="6" fillId="2" borderId="12" xfId="0" applyFont="1" applyFill="1" applyBorder="1" applyAlignment="1">
      <alignment vertical="center" wrapText="1"/>
    </xf>
    <xf numFmtId="0" fontId="6" fillId="2" borderId="12" xfId="0" applyFont="1" applyFill="1" applyBorder="1" applyAlignment="1">
      <alignment vertical="top" wrapText="1"/>
    </xf>
    <xf numFmtId="0" fontId="10" fillId="7" borderId="1" xfId="0" applyFont="1" applyFill="1" applyBorder="1" applyAlignment="1">
      <alignment horizontal="center" vertical="center" wrapText="1"/>
    </xf>
    <xf numFmtId="0" fontId="0" fillId="7" borderId="8" xfId="0" applyFill="1" applyBorder="1" applyAlignment="1">
      <alignment horizontal="center" vertical="center" wrapText="1"/>
    </xf>
    <xf numFmtId="0" fontId="5" fillId="2" borderId="1" xfId="0" applyFont="1" applyFill="1" applyBorder="1" applyAlignment="1">
      <alignment vertical="top" wrapText="1"/>
    </xf>
    <xf numFmtId="0" fontId="6" fillId="2" borderId="6" xfId="0" applyFont="1" applyFill="1" applyBorder="1" applyAlignment="1">
      <alignment horizontal="center" vertical="top" wrapText="1"/>
    </xf>
    <xf numFmtId="0" fontId="6" fillId="2" borderId="2" xfId="0" applyFont="1" applyFill="1" applyBorder="1" applyAlignment="1">
      <alignment vertical="top" wrapText="1"/>
    </xf>
    <xf numFmtId="0" fontId="10" fillId="2" borderId="1" xfId="0" applyFont="1" applyFill="1" applyBorder="1" applyAlignment="1">
      <alignment horizontal="center" vertical="center" wrapText="1"/>
    </xf>
    <xf numFmtId="0" fontId="0" fillId="2" borderId="7" xfId="0" applyFill="1" applyBorder="1" applyAlignment="1">
      <alignment vertical="top" wrapText="1"/>
    </xf>
    <xf numFmtId="0" fontId="8" fillId="2" borderId="12" xfId="0" applyFont="1" applyFill="1" applyBorder="1" applyAlignment="1">
      <alignment horizontal="center" vertical="top" wrapText="1"/>
    </xf>
    <xf numFmtId="0" fontId="8" fillId="2" borderId="13" xfId="0" applyFont="1" applyFill="1" applyBorder="1" applyAlignment="1">
      <alignment horizontal="center" vertical="top" wrapText="1"/>
    </xf>
    <xf numFmtId="9" fontId="6" fillId="2" borderId="3" xfId="2" applyFont="1" applyFill="1" applyBorder="1" applyAlignment="1">
      <alignment horizontal="center" vertical="center" wrapText="1"/>
    </xf>
    <xf numFmtId="0" fontId="0" fillId="2" borderId="12" xfId="0" applyFill="1" applyBorder="1" applyAlignment="1">
      <alignment vertical="top" wrapText="1"/>
    </xf>
    <xf numFmtId="0" fontId="12" fillId="2" borderId="1" xfId="0" applyFont="1" applyFill="1" applyBorder="1" applyAlignment="1">
      <alignment vertical="top" wrapText="1"/>
    </xf>
    <xf numFmtId="0" fontId="10" fillId="2" borderId="6"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14" xfId="0" applyFont="1" applyFill="1" applyBorder="1" applyAlignment="1">
      <alignment horizontal="center" vertical="top" wrapText="1"/>
    </xf>
    <xf numFmtId="0" fontId="6" fillId="12" borderId="4" xfId="0" applyFont="1" applyFill="1" applyBorder="1" applyAlignment="1">
      <alignment vertical="top" wrapText="1"/>
    </xf>
    <xf numFmtId="0" fontId="6" fillId="12" borderId="5" xfId="0" applyFont="1" applyFill="1" applyBorder="1" applyAlignment="1">
      <alignment vertical="center" wrapText="1"/>
    </xf>
    <xf numFmtId="0" fontId="0" fillId="12" borderId="6" xfId="0" applyFill="1" applyBorder="1" applyAlignment="1">
      <alignment vertical="center" wrapText="1"/>
    </xf>
    <xf numFmtId="0" fontId="12" fillId="2" borderId="15" xfId="0" applyFont="1" applyFill="1" applyBorder="1" applyAlignment="1">
      <alignment horizontal="center" vertical="top" wrapText="1"/>
    </xf>
    <xf numFmtId="0" fontId="10" fillId="2" borderId="15" xfId="0" applyFont="1" applyFill="1" applyBorder="1" applyAlignment="1">
      <alignment horizontal="center" vertical="top" wrapText="1"/>
    </xf>
    <xf numFmtId="0" fontId="6" fillId="12" borderId="12" xfId="0" applyFont="1" applyFill="1" applyBorder="1" applyAlignment="1">
      <alignment vertical="top" wrapText="1"/>
    </xf>
    <xf numFmtId="0" fontId="0" fillId="12" borderId="13" xfId="0" applyFill="1" applyBorder="1" applyAlignment="1">
      <alignment vertical="center" wrapText="1"/>
    </xf>
    <xf numFmtId="0" fontId="0" fillId="12" borderId="14" xfId="0" applyFill="1" applyBorder="1" applyAlignment="1">
      <alignment vertical="center" wrapText="1"/>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6" fillId="2" borderId="2" xfId="0" applyFont="1" applyFill="1" applyBorder="1" applyAlignment="1">
      <alignment horizontal="center" vertical="top" wrapText="1"/>
    </xf>
    <xf numFmtId="0" fontId="6" fillId="2" borderId="11" xfId="0" applyFont="1" applyFill="1" applyBorder="1" applyAlignment="1">
      <alignment horizontal="center" vertical="top"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6" fillId="2" borderId="10" xfId="0" applyFont="1" applyFill="1" applyBorder="1" applyAlignment="1">
      <alignment horizontal="center" vertical="center"/>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0" fontId="6" fillId="2" borderId="10" xfId="0" applyFont="1" applyFill="1" applyBorder="1" applyAlignment="1">
      <alignment horizontal="center" vertical="center" wrapText="1"/>
    </xf>
    <xf numFmtId="164"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165" fontId="0" fillId="0" borderId="12" xfId="0" applyNumberFormat="1" applyFill="1" applyBorder="1" applyAlignment="1">
      <alignment horizontal="center" vertical="center" wrapText="1"/>
    </xf>
    <xf numFmtId="165" fontId="0" fillId="0" borderId="13" xfId="0" applyNumberFormat="1" applyFill="1" applyBorder="1" applyAlignment="1">
      <alignment horizontal="center" vertical="center" wrapText="1"/>
    </xf>
    <xf numFmtId="165" fontId="0" fillId="0" borderId="14" xfId="0" applyNumberForma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0" fillId="0" borderId="15" xfId="0" applyFill="1" applyBorder="1" applyAlignment="1">
      <alignment horizontal="left"/>
    </xf>
    <xf numFmtId="0" fontId="0" fillId="0" borderId="12" xfId="0" applyFill="1" applyBorder="1" applyAlignment="1">
      <alignment horizontal="left"/>
    </xf>
    <xf numFmtId="0" fontId="0" fillId="0" borderId="13" xfId="0" applyFill="1" applyBorder="1" applyAlignment="1">
      <alignment horizontal="left"/>
    </xf>
    <xf numFmtId="0" fontId="0" fillId="0" borderId="14" xfId="0" applyFill="1" applyBorder="1" applyAlignment="1">
      <alignment horizontal="left"/>
    </xf>
    <xf numFmtId="4" fontId="10" fillId="0" borderId="0" xfId="0" applyNumberFormat="1" applyFont="1"/>
    <xf numFmtId="4" fontId="6" fillId="0" borderId="0" xfId="0" applyNumberFormat="1" applyFont="1" applyFill="1"/>
    <xf numFmtId="4" fontId="10" fillId="0" borderId="2" xfId="0" applyNumberFormat="1" applyFont="1" applyBorder="1" applyAlignment="1">
      <alignment horizontal="left"/>
    </xf>
    <xf numFmtId="4" fontId="10" fillId="0" borderId="10" xfId="0" applyNumberFormat="1" applyFont="1" applyBorder="1" applyAlignment="1">
      <alignment horizontal="left"/>
    </xf>
    <xf numFmtId="4" fontId="10" fillId="0" borderId="11" xfId="0" applyNumberFormat="1" applyFont="1" applyBorder="1" applyAlignment="1">
      <alignment horizontal="left"/>
    </xf>
    <xf numFmtId="4" fontId="10" fillId="0" borderId="2" xfId="0" applyNumberFormat="1" applyFont="1" applyFill="1" applyBorder="1" applyAlignment="1">
      <alignment horizontal="left"/>
    </xf>
    <xf numFmtId="4" fontId="10" fillId="0" borderId="10" xfId="0" applyNumberFormat="1" applyFont="1" applyFill="1" applyBorder="1" applyAlignment="1">
      <alignment horizontal="left"/>
    </xf>
    <xf numFmtId="4" fontId="10" fillId="0" borderId="11" xfId="0" applyNumberFormat="1" applyFont="1" applyFill="1" applyBorder="1" applyAlignment="1">
      <alignment horizontal="left"/>
    </xf>
    <xf numFmtId="0" fontId="0" fillId="0" borderId="2"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13" borderId="0" xfId="0" applyFill="1"/>
    <xf numFmtId="0" fontId="9" fillId="13" borderId="4"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9" fillId="10" borderId="2"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0" fillId="10" borderId="7" xfId="0" applyFill="1" applyBorder="1" applyAlignment="1">
      <alignment horizontal="center"/>
    </xf>
    <xf numFmtId="0" fontId="0" fillId="10" borderId="0" xfId="0" applyFill="1" applyBorder="1" applyAlignment="1">
      <alignment horizontal="center"/>
    </xf>
    <xf numFmtId="0" fontId="0" fillId="10" borderId="8"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Border="1" applyAlignment="1">
      <alignment horizontal="center"/>
    </xf>
    <xf numFmtId="0" fontId="3" fillId="2" borderId="8" xfId="0" applyFont="1" applyFill="1" applyBorder="1" applyAlignment="1">
      <alignment horizontal="center"/>
    </xf>
    <xf numFmtId="0" fontId="4" fillId="2" borderId="7" xfId="0" applyFont="1" applyFill="1" applyBorder="1" applyAlignment="1">
      <alignment horizontal="center"/>
    </xf>
    <xf numFmtId="0" fontId="4" fillId="2" borderId="0" xfId="0" applyFont="1" applyFill="1" applyBorder="1" applyAlignment="1">
      <alignment horizontal="center"/>
    </xf>
    <xf numFmtId="0" fontId="4" fillId="2" borderId="8" xfId="0" applyFont="1" applyFill="1" applyBorder="1" applyAlignment="1">
      <alignment horizontal="center"/>
    </xf>
    <xf numFmtId="0" fontId="6" fillId="2" borderId="7" xfId="0" applyFont="1" applyFill="1" applyBorder="1" applyAlignment="1">
      <alignment horizontal="center"/>
    </xf>
    <xf numFmtId="0" fontId="6" fillId="2" borderId="0" xfId="0" applyFont="1" applyFill="1" applyBorder="1" applyAlignment="1">
      <alignment horizontal="center"/>
    </xf>
    <xf numFmtId="0" fontId="0" fillId="2" borderId="0" xfId="0" applyFill="1" applyBorder="1" applyAlignment="1">
      <alignment horizontal="center"/>
    </xf>
    <xf numFmtId="0" fontId="0" fillId="2" borderId="8" xfId="0" applyFill="1" applyBorder="1" applyAlignment="1">
      <alignment horizontal="center"/>
    </xf>
    <xf numFmtId="0" fontId="0" fillId="2" borderId="7" xfId="0" applyFill="1" applyBorder="1" applyAlignment="1">
      <alignment horizontal="center"/>
    </xf>
    <xf numFmtId="0" fontId="6" fillId="0" borderId="9"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10" xfId="0" applyFont="1" applyFill="1" applyBorder="1" applyAlignment="1">
      <alignment horizontal="left" vertical="center" wrapText="1"/>
    </xf>
    <xf numFmtId="0" fontId="0" fillId="0" borderId="2" xfId="0"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2"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2" xfId="0" applyFill="1" applyBorder="1" applyAlignment="1">
      <alignment horizontal="left" vertical="center"/>
    </xf>
    <xf numFmtId="0" fontId="6"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2" borderId="2"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12" borderId="4"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4" xfId="0"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14" xfId="0" applyFont="1" applyFill="1" applyBorder="1" applyAlignment="1">
      <alignment horizontal="center" vertical="top"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6" fillId="12" borderId="4" xfId="0" applyFont="1" applyFill="1" applyBorder="1" applyAlignment="1">
      <alignment horizontal="center" vertical="top" wrapText="1"/>
    </xf>
    <xf numFmtId="0" fontId="6" fillId="12" borderId="5"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12" xfId="0" applyFont="1" applyFill="1" applyBorder="1" applyAlignment="1">
      <alignment horizontal="center" vertical="top" wrapText="1"/>
    </xf>
    <xf numFmtId="0" fontId="6" fillId="12" borderId="13" xfId="0" applyFont="1" applyFill="1" applyBorder="1" applyAlignment="1">
      <alignment horizontal="center" vertical="top" wrapText="1"/>
    </xf>
    <xf numFmtId="0" fontId="6" fillId="12" borderId="14" xfId="0" applyFont="1" applyFill="1" applyBorder="1" applyAlignment="1">
      <alignment horizontal="center" vertical="top" wrapText="1"/>
    </xf>
    <xf numFmtId="4" fontId="0" fillId="3" borderId="4" xfId="0" applyNumberFormat="1"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5" borderId="2"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2"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6" fillId="2" borderId="2" xfId="0" applyFont="1" applyFill="1" applyBorder="1" applyAlignment="1">
      <alignment vertical="center" wrapText="1"/>
    </xf>
    <xf numFmtId="0" fontId="0" fillId="2" borderId="2" xfId="0" applyFill="1" applyBorder="1" applyAlignment="1">
      <alignment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0" xfId="0" applyFont="1" applyFill="1" applyBorder="1" applyAlignment="1">
      <alignment horizontal="left" vertical="center" wrapText="1"/>
    </xf>
    <xf numFmtId="0" fontId="7" fillId="8" borderId="8" xfId="0" applyFont="1" applyFill="1" applyBorder="1" applyAlignment="1">
      <alignment horizontal="left" vertical="center" wrapText="1"/>
    </xf>
    <xf numFmtId="0" fontId="6" fillId="2" borderId="4" xfId="0" applyFont="1" applyFill="1" applyBorder="1" applyAlignment="1">
      <alignment vertical="center" wrapText="1"/>
    </xf>
    <xf numFmtId="0" fontId="0" fillId="2" borderId="7" xfId="0" applyFill="1" applyBorder="1" applyAlignment="1">
      <alignment vertical="center" wrapText="1"/>
    </xf>
    <xf numFmtId="0" fontId="0" fillId="2" borderId="12" xfId="0" applyFill="1" applyBorder="1" applyAlignment="1">
      <alignment vertical="center" wrapText="1"/>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49" fontId="6" fillId="3" borderId="2" xfId="0" applyNumberFormat="1" applyFont="1" applyFill="1" applyBorder="1" applyAlignment="1">
      <alignment horizontal="center" vertical="center"/>
    </xf>
    <xf numFmtId="49" fontId="0" fillId="3" borderId="11" xfId="0" applyNumberFormat="1" applyFill="1" applyBorder="1" applyAlignment="1">
      <alignment horizontal="center" vertical="center"/>
    </xf>
    <xf numFmtId="0" fontId="0" fillId="3" borderId="2"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49" fontId="0" fillId="3" borderId="10" xfId="0" applyNumberFormat="1" applyFill="1" applyBorder="1" applyAlignment="1">
      <alignment horizontal="center" vertical="center"/>
    </xf>
    <xf numFmtId="0" fontId="0" fillId="2" borderId="2"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9" fontId="0" fillId="2" borderId="5" xfId="0" applyNumberFormat="1" applyFont="1" applyFill="1" applyBorder="1" applyAlignment="1">
      <alignment horizontal="center" vertical="center" wrapText="1"/>
    </xf>
    <xf numFmtId="9" fontId="0" fillId="2" borderId="6" xfId="0" applyNumberFormat="1" applyFont="1" applyFill="1" applyBorder="1" applyAlignment="1">
      <alignment horizontal="center" vertical="center" wrapText="1"/>
    </xf>
    <xf numFmtId="9" fontId="0" fillId="2" borderId="13" xfId="0" applyNumberFormat="1" applyFont="1" applyFill="1" applyBorder="1" applyAlignment="1">
      <alignment horizontal="center" vertical="center" wrapText="1"/>
    </xf>
    <xf numFmtId="9" fontId="0" fillId="2" borderId="14" xfId="0" applyNumberFormat="1" applyFont="1" applyFill="1" applyBorder="1" applyAlignment="1">
      <alignment horizontal="center" vertical="center" wrapText="1"/>
    </xf>
    <xf numFmtId="9" fontId="0" fillId="2" borderId="9"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8" fillId="2" borderId="7"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3"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8"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0" borderId="7" xfId="0" applyFill="1" applyBorder="1" applyAlignment="1">
      <alignment horizontal="center"/>
    </xf>
    <xf numFmtId="0" fontId="0" fillId="0" borderId="0" xfId="0" applyFill="1" applyBorder="1" applyAlignment="1">
      <alignment horizontal="center"/>
    </xf>
    <xf numFmtId="0" fontId="0" fillId="0" borderId="8" xfId="0" applyFill="1" applyBorder="1" applyAlignment="1">
      <alignment horizontal="center"/>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6" fillId="2" borderId="1" xfId="0" applyFont="1" applyFill="1" applyBorder="1" applyAlignment="1">
      <alignment horizontal="left" vertical="center" wrapText="1"/>
    </xf>
    <xf numFmtId="4" fontId="6" fillId="2" borderId="4" xfId="0" applyNumberFormat="1" applyFont="1" applyFill="1" applyBorder="1" applyAlignment="1">
      <alignment vertical="center" wrapText="1"/>
    </xf>
    <xf numFmtId="4" fontId="0" fillId="2" borderId="5"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12" xfId="0" applyNumberFormat="1" applyFill="1" applyBorder="1" applyAlignment="1">
      <alignment vertical="center" wrapText="1"/>
    </xf>
    <xf numFmtId="4" fontId="0" fillId="2" borderId="13" xfId="0" applyNumberFormat="1" applyFill="1" applyBorder="1" applyAlignment="1">
      <alignment vertical="center" wrapText="1"/>
    </xf>
    <xf numFmtId="4" fontId="0" fillId="2" borderId="14" xfId="0" applyNumberFormat="1" applyFill="1" applyBorder="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44" fontId="0" fillId="2" borderId="4" xfId="1" applyFont="1" applyFill="1" applyBorder="1" applyAlignment="1">
      <alignment vertical="center" wrapText="1"/>
    </xf>
    <xf numFmtId="44" fontId="0" fillId="2" borderId="5" xfId="1" applyFont="1" applyFill="1" applyBorder="1" applyAlignment="1">
      <alignment vertical="center" wrapText="1"/>
    </xf>
    <xf numFmtId="44" fontId="0" fillId="2" borderId="6" xfId="1" applyFont="1" applyFill="1" applyBorder="1" applyAlignment="1">
      <alignment vertical="center" wrapText="1"/>
    </xf>
    <xf numFmtId="44" fontId="0" fillId="2" borderId="12" xfId="1" applyFont="1" applyFill="1" applyBorder="1" applyAlignment="1">
      <alignment vertical="center" wrapText="1"/>
    </xf>
    <xf numFmtId="44" fontId="0" fillId="2" borderId="13" xfId="1" applyFont="1" applyFill="1" applyBorder="1" applyAlignment="1">
      <alignment vertical="center" wrapText="1"/>
    </xf>
    <xf numFmtId="44" fontId="0" fillId="2" borderId="14" xfId="1" applyFont="1" applyFill="1" applyBorder="1" applyAlignment="1">
      <alignment vertical="center"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6" fillId="0" borderId="1" xfId="0" applyFont="1" applyBorder="1" applyAlignment="1">
      <alignment horizontal="center"/>
    </xf>
    <xf numFmtId="0" fontId="10" fillId="0" borderId="1" xfId="0" applyFont="1" applyBorder="1"/>
    <xf numFmtId="4" fontId="10" fillId="0" borderId="2" xfId="0" applyNumberFormat="1" applyFont="1" applyFill="1" applyBorder="1" applyAlignment="1">
      <alignment horizontal="left"/>
    </xf>
    <xf numFmtId="4" fontId="10" fillId="0" borderId="10" xfId="0" applyNumberFormat="1" applyFont="1" applyFill="1" applyBorder="1" applyAlignment="1">
      <alignment horizontal="left"/>
    </xf>
    <xf numFmtId="4" fontId="10" fillId="0" borderId="11" xfId="0" applyNumberFormat="1" applyFont="1" applyFill="1" applyBorder="1" applyAlignment="1">
      <alignment horizontal="left"/>
    </xf>
    <xf numFmtId="4" fontId="10" fillId="0" borderId="1" xfId="0" applyNumberFormat="1" applyFont="1" applyFill="1" applyBorder="1" applyAlignment="1">
      <alignment horizontal="center"/>
    </xf>
    <xf numFmtId="4" fontId="10" fillId="0" borderId="1" xfId="0" applyNumberFormat="1" applyFont="1" applyFill="1" applyBorder="1"/>
    <xf numFmtId="0" fontId="6" fillId="2" borderId="9" xfId="0" applyFont="1" applyFill="1" applyBorder="1" applyAlignment="1">
      <alignment vertical="center" wrapText="1"/>
    </xf>
    <xf numFmtId="0" fontId="6" fillId="2" borderId="15" xfId="0" applyFont="1" applyFill="1" applyBorder="1" applyAlignment="1">
      <alignment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7" borderId="4" xfId="0" applyFill="1" applyBorder="1" applyAlignment="1">
      <alignment horizontal="center" vertical="center"/>
    </xf>
    <xf numFmtId="0" fontId="0" fillId="7" borderId="6" xfId="0" applyFill="1" applyBorder="1" applyAlignment="1">
      <alignment horizontal="center" vertical="center"/>
    </xf>
    <xf numFmtId="0" fontId="0" fillId="7" borderId="12" xfId="0" applyFill="1" applyBorder="1" applyAlignment="1">
      <alignment horizontal="center" vertical="center"/>
    </xf>
    <xf numFmtId="0" fontId="0" fillId="7" borderId="14" xfId="0" applyFill="1" applyBorder="1" applyAlignment="1">
      <alignment horizontal="center" vertical="center"/>
    </xf>
    <xf numFmtId="0" fontId="0" fillId="7" borderId="9" xfId="0" applyFill="1" applyBorder="1" applyAlignment="1">
      <alignment horizontal="center" vertical="center" wrapText="1"/>
    </xf>
    <xf numFmtId="0" fontId="0" fillId="7" borderId="15" xfId="0" applyFill="1" applyBorder="1" applyAlignment="1">
      <alignment horizontal="center" vertical="center" wrapText="1"/>
    </xf>
    <xf numFmtId="9" fontId="6" fillId="2" borderId="9"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1" fillId="2" borderId="8" xfId="0" applyFont="1" applyFill="1" applyBorder="1" applyAlignment="1">
      <alignment horizontal="center" vertical="top" wrapText="1"/>
    </xf>
    <xf numFmtId="0" fontId="11" fillId="2" borderId="14" xfId="0" applyFont="1" applyFill="1" applyBorder="1" applyAlignment="1">
      <alignment horizontal="center" vertical="top" wrapText="1"/>
    </xf>
    <xf numFmtId="4" fontId="6" fillId="2" borderId="9"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4" fontId="0" fillId="11" borderId="4" xfId="0" applyNumberFormat="1" applyFill="1" applyBorder="1" applyAlignment="1">
      <alignment horizontal="right" vertical="center" wrapText="1"/>
    </xf>
    <xf numFmtId="4" fontId="0" fillId="11" borderId="5"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12" xfId="0" applyNumberFormat="1" applyFill="1" applyBorder="1" applyAlignment="1">
      <alignment horizontal="right" vertical="center" wrapText="1"/>
    </xf>
    <xf numFmtId="4" fontId="0" fillId="11" borderId="13" xfId="0" applyNumberFormat="1" applyFill="1" applyBorder="1" applyAlignment="1">
      <alignment horizontal="right" vertical="center" wrapText="1"/>
    </xf>
    <xf numFmtId="4" fontId="0" fillId="11" borderId="14" xfId="0" applyNumberFormat="1" applyFill="1" applyBorder="1" applyAlignment="1">
      <alignment horizontal="right" vertical="center" wrapText="1"/>
    </xf>
    <xf numFmtId="4" fontId="0" fillId="2" borderId="4"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12" xfId="0" applyNumberFormat="1" applyFill="1" applyBorder="1" applyAlignment="1">
      <alignment horizontal="right" vertical="center" wrapText="1"/>
    </xf>
    <xf numFmtId="4" fontId="0" fillId="2" borderId="13" xfId="0" applyNumberFormat="1" applyFill="1" applyBorder="1" applyAlignment="1">
      <alignment horizontal="right" vertical="center" wrapText="1"/>
    </xf>
    <xf numFmtId="4" fontId="0" fillId="2" borderId="14" xfId="0" applyNumberFormat="1" applyFill="1" applyBorder="1" applyAlignment="1">
      <alignment horizontal="right" vertical="center" wrapText="1"/>
    </xf>
    <xf numFmtId="0" fontId="0" fillId="9" borderId="2" xfId="0" applyFill="1" applyBorder="1" applyAlignment="1">
      <alignment horizontal="center"/>
    </xf>
    <xf numFmtId="0" fontId="0" fillId="9" borderId="10" xfId="0" applyFill="1" applyBorder="1" applyAlignment="1">
      <alignment horizontal="center"/>
    </xf>
    <xf numFmtId="0" fontId="0" fillId="9" borderId="13" xfId="0" applyFill="1" applyBorder="1" applyAlignment="1">
      <alignment horizontal="center"/>
    </xf>
    <xf numFmtId="0" fontId="0" fillId="9" borderId="11" xfId="0" applyFill="1" applyBorder="1" applyAlignment="1">
      <alignment horizontal="center"/>
    </xf>
    <xf numFmtId="4" fontId="0" fillId="3" borderId="4" xfId="0" applyNumberFormat="1" applyFill="1" applyBorder="1" applyAlignment="1">
      <alignment horizontal="right" vertical="center" wrapText="1"/>
    </xf>
    <xf numFmtId="4" fontId="0" fillId="3" borderId="5" xfId="0" applyNumberFormat="1" applyFill="1" applyBorder="1" applyAlignment="1">
      <alignment horizontal="right" vertical="center" wrapText="1"/>
    </xf>
    <xf numFmtId="4" fontId="0" fillId="3" borderId="6" xfId="0" applyNumberFormat="1" applyFill="1" applyBorder="1" applyAlignment="1">
      <alignment horizontal="right" vertical="center" wrapText="1"/>
    </xf>
    <xf numFmtId="4" fontId="0" fillId="3" borderId="12" xfId="0" applyNumberFormat="1" applyFill="1" applyBorder="1" applyAlignment="1">
      <alignment horizontal="right" vertical="center" wrapText="1"/>
    </xf>
    <xf numFmtId="4" fontId="0" fillId="3" borderId="13" xfId="0" applyNumberFormat="1" applyFill="1" applyBorder="1" applyAlignment="1">
      <alignment horizontal="right" vertical="center" wrapText="1"/>
    </xf>
    <xf numFmtId="4" fontId="0" fillId="3" borderId="14" xfId="0" applyNumberFormat="1" applyFill="1" applyBorder="1" applyAlignment="1">
      <alignment horizontal="right" vertical="center" wrapText="1"/>
    </xf>
    <xf numFmtId="4" fontId="0" fillId="13" borderId="4" xfId="0" applyNumberFormat="1" applyFill="1" applyBorder="1" applyAlignment="1">
      <alignment horizontal="right" vertical="center" wrapText="1"/>
    </xf>
    <xf numFmtId="4" fontId="0" fillId="13" borderId="5" xfId="0" applyNumberFormat="1" applyFill="1" applyBorder="1" applyAlignment="1">
      <alignment horizontal="right" vertical="center" wrapText="1"/>
    </xf>
    <xf numFmtId="4" fontId="0" fillId="13" borderId="6" xfId="0" applyNumberFormat="1" applyFill="1" applyBorder="1" applyAlignment="1">
      <alignment horizontal="right" vertical="center" wrapText="1"/>
    </xf>
    <xf numFmtId="4" fontId="0" fillId="13" borderId="12" xfId="0" applyNumberFormat="1" applyFill="1" applyBorder="1" applyAlignment="1">
      <alignment horizontal="right" vertical="center" wrapText="1"/>
    </xf>
    <xf numFmtId="4" fontId="0" fillId="13" borderId="13" xfId="0" applyNumberFormat="1" applyFill="1" applyBorder="1" applyAlignment="1">
      <alignment horizontal="right" vertical="center" wrapText="1"/>
    </xf>
    <xf numFmtId="4" fontId="0" fillId="13" borderId="14" xfId="0" applyNumberFormat="1" applyFill="1" applyBorder="1" applyAlignment="1">
      <alignment horizontal="right" vertical="center" wrapText="1"/>
    </xf>
    <xf numFmtId="0" fontId="0" fillId="0" borderId="1" xfId="0" applyFill="1" applyBorder="1" applyAlignment="1">
      <alignment horizontal="left"/>
    </xf>
    <xf numFmtId="165" fontId="0" fillId="0" borderId="2" xfId="0" applyNumberFormat="1" applyFill="1" applyBorder="1" applyAlignment="1">
      <alignment horizontal="center" vertical="center" wrapText="1"/>
    </xf>
    <xf numFmtId="165" fontId="0" fillId="0" borderId="10" xfId="0" applyNumberFormat="1" applyFill="1" applyBorder="1" applyAlignment="1">
      <alignment horizontal="center" vertical="center" wrapText="1"/>
    </xf>
    <xf numFmtId="165" fontId="0" fillId="0" borderId="11" xfId="0" applyNumberForma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 xfId="0" applyFont="1" applyFill="1" applyBorder="1" applyAlignment="1">
      <alignment horizontal="center" wrapText="1"/>
    </xf>
    <xf numFmtId="0" fontId="0" fillId="7" borderId="1" xfId="0" applyFill="1" applyBorder="1" applyAlignment="1">
      <alignment horizontal="center" wrapText="1"/>
    </xf>
    <xf numFmtId="4" fontId="0" fillId="2" borderId="4" xfId="0" applyNumberFormat="1" applyFill="1" applyBorder="1" applyAlignment="1">
      <alignment horizontal="center" vertical="center" wrapText="1"/>
    </xf>
    <xf numFmtId="4" fontId="10" fillId="13" borderId="1" xfId="0" applyNumberFormat="1" applyFont="1" applyFill="1" applyBorder="1" applyAlignment="1">
      <alignment horizontal="center"/>
    </xf>
    <xf numFmtId="4" fontId="10" fillId="13" borderId="1" xfId="0" applyNumberFormat="1" applyFont="1" applyFill="1" applyBorder="1"/>
    <xf numFmtId="4" fontId="10" fillId="13" borderId="2" xfId="0" applyNumberFormat="1" applyFont="1" applyFill="1" applyBorder="1" applyAlignment="1">
      <alignment horizontal="center"/>
    </xf>
    <xf numFmtId="4" fontId="10" fillId="13" borderId="10" xfId="0" applyNumberFormat="1" applyFont="1" applyFill="1" applyBorder="1" applyAlignment="1">
      <alignment horizontal="center"/>
    </xf>
    <xf numFmtId="4" fontId="10" fillId="13" borderId="11" xfId="0" applyNumberFormat="1" applyFont="1" applyFill="1" applyBorder="1" applyAlignment="1">
      <alignment horizontal="center"/>
    </xf>
    <xf numFmtId="4" fontId="10" fillId="0" borderId="2" xfId="0" applyNumberFormat="1" applyFont="1" applyBorder="1" applyAlignment="1">
      <alignment horizontal="left"/>
    </xf>
    <xf numFmtId="4" fontId="10" fillId="0" borderId="10" xfId="0" applyNumberFormat="1" applyFont="1" applyBorder="1" applyAlignment="1">
      <alignment horizontal="left"/>
    </xf>
    <xf numFmtId="4" fontId="10" fillId="0" borderId="11" xfId="0" applyNumberFormat="1" applyFont="1" applyBorder="1" applyAlignment="1">
      <alignment horizontal="left"/>
    </xf>
    <xf numFmtId="4" fontId="10" fillId="13" borderId="2" xfId="0" applyNumberFormat="1" applyFont="1" applyFill="1" applyBorder="1" applyAlignment="1">
      <alignment horizontal="center" wrapText="1"/>
    </xf>
    <xf numFmtId="4" fontId="10" fillId="13" borderId="10" xfId="0" applyNumberFormat="1" applyFont="1" applyFill="1" applyBorder="1" applyAlignment="1">
      <alignment horizontal="center" wrapText="1"/>
    </xf>
    <xf numFmtId="4" fontId="10" fillId="13" borderId="11" xfId="0" applyNumberFormat="1" applyFont="1" applyFill="1" applyBorder="1" applyAlignment="1">
      <alignment horizontal="center" wrapText="1"/>
    </xf>
    <xf numFmtId="4" fontId="10" fillId="0" borderId="2" xfId="0" applyNumberFormat="1" applyFont="1" applyFill="1" applyBorder="1" applyAlignment="1">
      <alignment horizontal="left" wrapText="1"/>
    </xf>
    <xf numFmtId="4" fontId="10" fillId="0" borderId="10" xfId="0" applyNumberFormat="1" applyFont="1" applyFill="1" applyBorder="1" applyAlignment="1">
      <alignment horizontal="left" wrapText="1"/>
    </xf>
    <xf numFmtId="4" fontId="10" fillId="0" borderId="11" xfId="0" applyNumberFormat="1" applyFont="1" applyFill="1" applyBorder="1" applyAlignment="1">
      <alignment horizontal="left" wrapText="1"/>
    </xf>
    <xf numFmtId="0" fontId="0" fillId="4" borderId="2"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2" borderId="1" xfId="0" applyFill="1" applyBorder="1" applyAlignment="1">
      <alignment horizontal="left" vertical="center" wrapText="1"/>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8" xfId="0" applyFill="1" applyBorder="1" applyAlignment="1">
      <alignment horizontal="center" vertical="center" wrapText="1"/>
    </xf>
    <xf numFmtId="0" fontId="6" fillId="2" borderId="9"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15" xfId="0" applyFill="1" applyBorder="1" applyAlignment="1">
      <alignment horizontal="left" vertical="center" wrapText="1"/>
    </xf>
    <xf numFmtId="4" fontId="0" fillId="11" borderId="4" xfId="0" applyNumberFormat="1"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0" fontId="6"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6" fillId="0" borderId="1" xfId="0" applyFont="1" applyFill="1" applyBorder="1" applyAlignment="1">
      <alignment horizontal="left" vertical="top" wrapText="1"/>
    </xf>
    <xf numFmtId="165" fontId="0" fillId="0" borderId="2" xfId="0" applyNumberFormat="1" applyFill="1" applyBorder="1" applyAlignment="1">
      <alignment vertical="center" wrapText="1"/>
    </xf>
    <xf numFmtId="165" fontId="0" fillId="0" borderId="10" xfId="0" applyNumberFormat="1" applyFill="1" applyBorder="1" applyAlignment="1">
      <alignment vertical="center" wrapText="1"/>
    </xf>
    <xf numFmtId="165" fontId="0" fillId="0" borderId="11" xfId="0" applyNumberFormat="1" applyFill="1" applyBorder="1" applyAlignment="1">
      <alignment vertical="center" wrapText="1"/>
    </xf>
    <xf numFmtId="4" fontId="10" fillId="0" borderId="2" xfId="0" applyNumberFormat="1" applyFont="1" applyBorder="1" applyAlignment="1">
      <alignment horizontal="center" wrapText="1"/>
    </xf>
    <xf numFmtId="4" fontId="10" fillId="0" borderId="10" xfId="0" applyNumberFormat="1" applyFont="1" applyBorder="1" applyAlignment="1">
      <alignment horizontal="center" wrapText="1"/>
    </xf>
    <xf numFmtId="4" fontId="10" fillId="0" borderId="11" xfId="0" applyNumberFormat="1" applyFont="1" applyBorder="1" applyAlignment="1">
      <alignment horizontal="center" wrapText="1"/>
    </xf>
    <xf numFmtId="4" fontId="0" fillId="2" borderId="5"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12" xfId="0" applyNumberFormat="1" applyFill="1" applyBorder="1" applyAlignment="1">
      <alignment horizontal="center" vertical="center" wrapText="1"/>
    </xf>
    <xf numFmtId="4" fontId="0" fillId="2" borderId="13" xfId="0" applyNumberFormat="1" applyFill="1" applyBorder="1" applyAlignment="1">
      <alignment horizontal="center" vertical="center" wrapText="1"/>
    </xf>
    <xf numFmtId="4" fontId="0" fillId="2" borderId="14" xfId="0" applyNumberFormat="1" applyFill="1" applyBorder="1" applyAlignment="1">
      <alignment horizontal="center" vertical="center" wrapText="1"/>
    </xf>
    <xf numFmtId="0" fontId="0" fillId="0" borderId="2"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2" borderId="1" xfId="0" applyFont="1" applyFill="1" applyBorder="1" applyAlignment="1">
      <alignment vertical="center" wrapText="1"/>
    </xf>
    <xf numFmtId="0" fontId="0" fillId="2" borderId="1" xfId="0" applyFill="1" applyBorder="1" applyAlignment="1">
      <alignment vertical="center" wrapText="1"/>
    </xf>
    <xf numFmtId="0" fontId="6" fillId="2" borderId="4"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168" fontId="0" fillId="11" borderId="4" xfId="0" applyNumberFormat="1" applyFill="1" applyBorder="1" applyAlignment="1">
      <alignment horizontal="right" vertical="center" wrapText="1"/>
    </xf>
    <xf numFmtId="3" fontId="0" fillId="2" borderId="4" xfId="0" applyNumberFormat="1" applyFill="1" applyBorder="1" applyAlignment="1">
      <alignment horizontal="right" vertical="center" wrapText="1"/>
    </xf>
    <xf numFmtId="3" fontId="0" fillId="2" borderId="5" xfId="0" applyNumberFormat="1" applyFill="1" applyBorder="1" applyAlignment="1">
      <alignment horizontal="right" vertical="center" wrapText="1"/>
    </xf>
    <xf numFmtId="3" fontId="0" fillId="2" borderId="6" xfId="0" applyNumberFormat="1" applyFill="1" applyBorder="1" applyAlignment="1">
      <alignment horizontal="right" vertical="center" wrapText="1"/>
    </xf>
    <xf numFmtId="3" fontId="0" fillId="2" borderId="12" xfId="0" applyNumberFormat="1" applyFill="1" applyBorder="1" applyAlignment="1">
      <alignment horizontal="right" vertical="center" wrapText="1"/>
    </xf>
    <xf numFmtId="3" fontId="0" fillId="2" borderId="13" xfId="0" applyNumberFormat="1" applyFill="1" applyBorder="1" applyAlignment="1">
      <alignment horizontal="right" vertical="center" wrapText="1"/>
    </xf>
    <xf numFmtId="3" fontId="0" fillId="2" borderId="14" xfId="0" applyNumberFormat="1" applyFill="1" applyBorder="1" applyAlignment="1">
      <alignment horizontal="right" vertical="center" wrapText="1"/>
    </xf>
    <xf numFmtId="4" fontId="0" fillId="3" borderId="5" xfId="0" applyNumberFormat="1" applyFill="1" applyBorder="1" applyAlignment="1">
      <alignment horizontal="center" vertical="center" wrapText="1"/>
    </xf>
    <xf numFmtId="4" fontId="0" fillId="3" borderId="6" xfId="0" applyNumberFormat="1" applyFill="1" applyBorder="1" applyAlignment="1">
      <alignment horizontal="center" vertical="center" wrapText="1"/>
    </xf>
    <xf numFmtId="4" fontId="0" fillId="3" borderId="12" xfId="0" applyNumberFormat="1" applyFill="1" applyBorder="1" applyAlignment="1">
      <alignment horizontal="center" vertical="center" wrapText="1"/>
    </xf>
    <xf numFmtId="4" fontId="0" fillId="3" borderId="13" xfId="0" applyNumberFormat="1" applyFill="1" applyBorder="1" applyAlignment="1">
      <alignment horizontal="center" vertical="center" wrapText="1"/>
    </xf>
    <xf numFmtId="4" fontId="0" fillId="3" borderId="14" xfId="0" applyNumberFormat="1" applyFill="1" applyBorder="1" applyAlignment="1">
      <alignment horizontal="center" vertical="center" wrapText="1"/>
    </xf>
    <xf numFmtId="4" fontId="6" fillId="13" borderId="9" xfId="2" applyNumberFormat="1" applyFont="1" applyFill="1" applyBorder="1" applyAlignment="1">
      <alignment horizontal="right" vertical="center" wrapText="1"/>
    </xf>
    <xf numFmtId="4" fontId="6" fillId="13" borderId="15" xfId="2" applyNumberFormat="1" applyFont="1" applyFill="1" applyBorder="1" applyAlignment="1">
      <alignment horizontal="right" vertical="center" wrapText="1"/>
    </xf>
    <xf numFmtId="4" fontId="0" fillId="11" borderId="5"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12" xfId="0" applyNumberFormat="1" applyFill="1" applyBorder="1" applyAlignment="1">
      <alignment horizontal="center" vertical="center" wrapText="1"/>
    </xf>
    <xf numFmtId="4" fontId="0" fillId="11" borderId="13" xfId="0" applyNumberFormat="1" applyFill="1" applyBorder="1" applyAlignment="1">
      <alignment horizontal="center" vertical="center" wrapText="1"/>
    </xf>
    <xf numFmtId="4" fontId="0" fillId="11" borderId="14" xfId="0" applyNumberFormat="1" applyFill="1" applyBorder="1" applyAlignment="1">
      <alignment horizontal="center" vertical="center" wrapText="1"/>
    </xf>
    <xf numFmtId="4" fontId="6" fillId="3" borderId="9" xfId="2" applyNumberFormat="1" applyFont="1" applyFill="1" applyBorder="1" applyAlignment="1">
      <alignment horizontal="right" vertical="center" wrapText="1"/>
    </xf>
    <xf numFmtId="4" fontId="6" fillId="3" borderId="15" xfId="2" applyNumberFormat="1" applyFont="1" applyFill="1" applyBorder="1" applyAlignment="1">
      <alignment horizontal="right" vertical="center" wrapText="1"/>
    </xf>
    <xf numFmtId="3" fontId="0" fillId="3" borderId="4" xfId="0" applyNumberFormat="1" applyFill="1" applyBorder="1" applyAlignment="1">
      <alignment horizontal="center" vertical="center" wrapText="1"/>
    </xf>
    <xf numFmtId="3" fontId="0" fillId="2" borderId="4" xfId="0" applyNumberFormat="1" applyFill="1" applyBorder="1" applyAlignment="1">
      <alignment horizontal="center" vertical="center" wrapText="1"/>
    </xf>
    <xf numFmtId="3" fontId="0" fillId="11" borderId="4" xfId="0" applyNumberFormat="1" applyFill="1" applyBorder="1" applyAlignment="1">
      <alignment horizontal="center" vertical="center" wrapText="1"/>
    </xf>
    <xf numFmtId="0" fontId="0" fillId="0" borderId="2"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0" borderId="2"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9" xfId="0" applyFill="1" applyBorder="1" applyAlignment="1">
      <alignment horizontal="left" wrapText="1"/>
    </xf>
    <xf numFmtId="0" fontId="0" fillId="0" borderId="4"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0" borderId="15" xfId="0" applyFill="1" applyBorder="1" applyAlignment="1">
      <alignment horizontal="left"/>
    </xf>
    <xf numFmtId="0" fontId="0" fillId="0" borderId="9" xfId="0" applyFill="1" applyBorder="1" applyAlignment="1">
      <alignment horizontal="left"/>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4" fontId="10" fillId="0" borderId="2" xfId="0" applyNumberFormat="1" applyFont="1" applyFill="1" applyBorder="1" applyAlignment="1">
      <alignment horizontal="center"/>
    </xf>
    <xf numFmtId="4" fontId="10" fillId="0" borderId="10" xfId="0" applyNumberFormat="1" applyFont="1" applyFill="1" applyBorder="1" applyAlignment="1">
      <alignment horizontal="center"/>
    </xf>
    <xf numFmtId="4" fontId="10" fillId="0" borderId="11" xfId="0" applyNumberFormat="1" applyFont="1" applyFill="1" applyBorder="1" applyAlignment="1">
      <alignment horizontal="center"/>
    </xf>
    <xf numFmtId="4" fontId="10" fillId="0" borderId="2" xfId="0" applyNumberFormat="1" applyFont="1" applyBorder="1" applyAlignment="1">
      <alignment horizontal="center"/>
    </xf>
    <xf numFmtId="4" fontId="10" fillId="0" borderId="10" xfId="0" applyNumberFormat="1" applyFont="1" applyBorder="1" applyAlignment="1">
      <alignment horizontal="center"/>
    </xf>
    <xf numFmtId="4" fontId="10" fillId="0" borderId="11" xfId="0" applyNumberFormat="1" applyFont="1" applyBorder="1" applyAlignment="1">
      <alignment horizontal="center"/>
    </xf>
    <xf numFmtId="0" fontId="5" fillId="7" borderId="2"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165"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4" fontId="10" fillId="0" borderId="1" xfId="0" applyNumberFormat="1" applyFont="1" applyBorder="1" applyAlignment="1">
      <alignment horizontal="center"/>
    </xf>
    <xf numFmtId="4" fontId="10" fillId="0" borderId="1" xfId="0" applyNumberFormat="1" applyFont="1" applyBorder="1"/>
  </cellXfs>
  <cellStyles count="5">
    <cellStyle name="Millares 2" xfId="4"/>
    <cellStyle name="Moneda" xfId="1" builtinId="4"/>
    <cellStyle name="Moneda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67</xdr:row>
      <xdr:rowOff>0</xdr:rowOff>
    </xdr:from>
    <xdr:to>
      <xdr:col>25</xdr:col>
      <xdr:colOff>476250</xdr:colOff>
      <xdr:row>67</xdr:row>
      <xdr:rowOff>0</xdr:rowOff>
    </xdr:to>
    <xdr:sp macro="" textlink="">
      <xdr:nvSpPr>
        <xdr:cNvPr id="30" name="Text Box 32">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1" name="Text Box 32">
          <a:extLst>
            <a:ext uri="{FF2B5EF4-FFF2-40B4-BE49-F238E27FC236}">
              <a16:creationId xmlns:a16="http://schemas.microsoft.com/office/drawing/2014/main" xmlns="" id="{00000000-0008-0000-0000-000003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2" name="Text Box 32">
          <a:extLst>
            <a:ext uri="{FF2B5EF4-FFF2-40B4-BE49-F238E27FC236}">
              <a16:creationId xmlns:a16="http://schemas.microsoft.com/office/drawing/2014/main" xmlns="" id="{00000000-0008-0000-0000-000004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3" name="Text Box 32">
          <a:extLst>
            <a:ext uri="{FF2B5EF4-FFF2-40B4-BE49-F238E27FC236}">
              <a16:creationId xmlns:a16="http://schemas.microsoft.com/office/drawing/2014/main" xmlns="" id="{00000000-0008-0000-0000-000005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3</xdr:col>
      <xdr:colOff>4082</xdr:colOff>
      <xdr:row>5</xdr:row>
      <xdr:rowOff>19050</xdr:rowOff>
    </xdr:to>
    <xdr:pic>
      <xdr:nvPicPr>
        <xdr:cNvPr id="34" name="1 Imagen" descr="E:\ESCUDOMUZ.png">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5465" y="68036"/>
          <a:ext cx="1443717" cy="1438275"/>
        </a:xfrm>
        <a:prstGeom prst="rect">
          <a:avLst/>
        </a:prstGeom>
        <a:noFill/>
        <a:ln w="9525">
          <a:noFill/>
          <a:miter lim="800000"/>
          <a:headEnd/>
          <a:tailEnd/>
        </a:ln>
      </xdr:spPr>
    </xdr:pic>
    <xdr:clientData/>
  </xdr:twoCellAnchor>
  <xdr:twoCellAnchor>
    <xdr:from>
      <xdr:col>25</xdr:col>
      <xdr:colOff>228600</xdr:colOff>
      <xdr:row>168</xdr:row>
      <xdr:rowOff>0</xdr:rowOff>
    </xdr:from>
    <xdr:to>
      <xdr:col>25</xdr:col>
      <xdr:colOff>476250</xdr:colOff>
      <xdr:row>168</xdr:row>
      <xdr:rowOff>0</xdr:rowOff>
    </xdr:to>
    <xdr:sp macro="" textlink="">
      <xdr:nvSpPr>
        <xdr:cNvPr id="35" name="Text Box 32">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8154650" y="13982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36" name="Text Box 3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8154650" y="13982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37" name="Text Box 32">
          <a:extLst>
            <a:ext uri="{FF2B5EF4-FFF2-40B4-BE49-F238E27FC236}">
              <a16:creationId xmlns:a16="http://schemas.microsoft.com/office/drawing/2014/main" xmlns="" id="{00000000-0008-0000-0100-000004000000}"/>
            </a:ext>
          </a:extLst>
        </xdr:cNvPr>
        <xdr:cNvSpPr txBox="1">
          <a:spLocks noChangeArrowheads="1"/>
        </xdr:cNvSpPr>
      </xdr:nvSpPr>
      <xdr:spPr bwMode="auto">
        <a:xfrm>
          <a:off x="18154650" y="13982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38" name="Text Box 32">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8154650" y="13982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98</xdr:row>
      <xdr:rowOff>68036</xdr:rowOff>
    </xdr:from>
    <xdr:to>
      <xdr:col>3</xdr:col>
      <xdr:colOff>4082</xdr:colOff>
      <xdr:row>104</xdr:row>
      <xdr:rowOff>76201</xdr:rowOff>
    </xdr:to>
    <xdr:pic>
      <xdr:nvPicPr>
        <xdr:cNvPr id="39" name="1 Imagen" descr="E:\ESCUDOMUZ.png">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5465" y="68036"/>
          <a:ext cx="1443717" cy="1438275"/>
        </a:xfrm>
        <a:prstGeom prst="rect">
          <a:avLst/>
        </a:prstGeom>
        <a:noFill/>
        <a:ln w="9525">
          <a:noFill/>
          <a:miter lim="800000"/>
          <a:headEnd/>
          <a:tailEnd/>
        </a:ln>
      </xdr:spPr>
    </xdr:pic>
    <xdr:clientData/>
  </xdr:twoCellAnchor>
  <xdr:twoCellAnchor>
    <xdr:from>
      <xdr:col>25</xdr:col>
      <xdr:colOff>228600</xdr:colOff>
      <xdr:row>348</xdr:row>
      <xdr:rowOff>0</xdr:rowOff>
    </xdr:from>
    <xdr:to>
      <xdr:col>25</xdr:col>
      <xdr:colOff>476250</xdr:colOff>
      <xdr:row>348</xdr:row>
      <xdr:rowOff>0</xdr:rowOff>
    </xdr:to>
    <xdr:sp macro="" textlink="">
      <xdr:nvSpPr>
        <xdr:cNvPr id="40" name="Text Box 32">
          <a:extLst>
            <a:ext uri="{FF2B5EF4-FFF2-40B4-BE49-F238E27FC236}">
              <a16:creationId xmlns:a16="http://schemas.microsoft.com/office/drawing/2014/main" xmlns="" id="{00000000-0008-0000-0200-000002000000}"/>
            </a:ext>
          </a:extLst>
        </xdr:cNvPr>
        <xdr:cNvSpPr txBox="1">
          <a:spLocks noChangeArrowheads="1"/>
        </xdr:cNvSpPr>
      </xdr:nvSpPr>
      <xdr:spPr bwMode="auto">
        <a:xfrm>
          <a:off x="18716625" y="23536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41" name="Text Box 32">
          <a:extLst>
            <a:ext uri="{FF2B5EF4-FFF2-40B4-BE49-F238E27FC236}">
              <a16:creationId xmlns:a16="http://schemas.microsoft.com/office/drawing/2014/main" xmlns="" id="{00000000-0008-0000-0200-000003000000}"/>
            </a:ext>
          </a:extLst>
        </xdr:cNvPr>
        <xdr:cNvSpPr txBox="1">
          <a:spLocks noChangeArrowheads="1"/>
        </xdr:cNvSpPr>
      </xdr:nvSpPr>
      <xdr:spPr bwMode="auto">
        <a:xfrm>
          <a:off x="18716625" y="23536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42" name="Text Box 32">
          <a:extLst>
            <a:ext uri="{FF2B5EF4-FFF2-40B4-BE49-F238E27FC236}">
              <a16:creationId xmlns:a16="http://schemas.microsoft.com/office/drawing/2014/main" xmlns="" id="{00000000-0008-0000-0200-000004000000}"/>
            </a:ext>
          </a:extLst>
        </xdr:cNvPr>
        <xdr:cNvSpPr txBox="1">
          <a:spLocks noChangeArrowheads="1"/>
        </xdr:cNvSpPr>
      </xdr:nvSpPr>
      <xdr:spPr bwMode="auto">
        <a:xfrm>
          <a:off x="18716625" y="23536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43" name="Text Box 32">
          <a:extLst>
            <a:ext uri="{FF2B5EF4-FFF2-40B4-BE49-F238E27FC236}">
              <a16:creationId xmlns:a16="http://schemas.microsoft.com/office/drawing/2014/main" xmlns="" id="{00000000-0008-0000-0200-000005000000}"/>
            </a:ext>
          </a:extLst>
        </xdr:cNvPr>
        <xdr:cNvSpPr txBox="1">
          <a:spLocks noChangeArrowheads="1"/>
        </xdr:cNvSpPr>
      </xdr:nvSpPr>
      <xdr:spPr bwMode="auto">
        <a:xfrm>
          <a:off x="18716625" y="23536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291</xdr:row>
      <xdr:rowOff>0</xdr:rowOff>
    </xdr:from>
    <xdr:to>
      <xdr:col>25</xdr:col>
      <xdr:colOff>476250</xdr:colOff>
      <xdr:row>291</xdr:row>
      <xdr:rowOff>0</xdr:rowOff>
    </xdr:to>
    <xdr:sp macro="" textlink="">
      <xdr:nvSpPr>
        <xdr:cNvPr id="44" name="Text Box 32">
          <a:extLst>
            <a:ext uri="{FF2B5EF4-FFF2-40B4-BE49-F238E27FC236}">
              <a16:creationId xmlns:a16="http://schemas.microsoft.com/office/drawing/2014/main" xmlns="" id="{00000000-0008-0000-0200-000006000000}"/>
            </a:ext>
          </a:extLst>
        </xdr:cNvPr>
        <xdr:cNvSpPr txBox="1">
          <a:spLocks noChangeArrowheads="1"/>
        </xdr:cNvSpPr>
      </xdr:nvSpPr>
      <xdr:spPr bwMode="auto">
        <a:xfrm>
          <a:off x="18716625" y="14392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291</xdr:row>
      <xdr:rowOff>0</xdr:rowOff>
    </xdr:from>
    <xdr:to>
      <xdr:col>25</xdr:col>
      <xdr:colOff>476250</xdr:colOff>
      <xdr:row>291</xdr:row>
      <xdr:rowOff>0</xdr:rowOff>
    </xdr:to>
    <xdr:sp macro="" textlink="">
      <xdr:nvSpPr>
        <xdr:cNvPr id="45" name="Text Box 32">
          <a:extLst>
            <a:ext uri="{FF2B5EF4-FFF2-40B4-BE49-F238E27FC236}">
              <a16:creationId xmlns:a16="http://schemas.microsoft.com/office/drawing/2014/main" xmlns="" id="{00000000-0008-0000-0200-000007000000}"/>
            </a:ext>
          </a:extLst>
        </xdr:cNvPr>
        <xdr:cNvSpPr txBox="1">
          <a:spLocks noChangeArrowheads="1"/>
        </xdr:cNvSpPr>
      </xdr:nvSpPr>
      <xdr:spPr bwMode="auto">
        <a:xfrm>
          <a:off x="18716625" y="14392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300</xdr:row>
      <xdr:rowOff>0</xdr:rowOff>
    </xdr:from>
    <xdr:to>
      <xdr:col>25</xdr:col>
      <xdr:colOff>476250</xdr:colOff>
      <xdr:row>300</xdr:row>
      <xdr:rowOff>0</xdr:rowOff>
    </xdr:to>
    <xdr:sp macro="" textlink="">
      <xdr:nvSpPr>
        <xdr:cNvPr id="46" name="Text Box 32">
          <a:extLst>
            <a:ext uri="{FF2B5EF4-FFF2-40B4-BE49-F238E27FC236}">
              <a16:creationId xmlns:a16="http://schemas.microsoft.com/office/drawing/2014/main" xmlns="" id="{00000000-0008-0000-0200-000008000000}"/>
            </a:ext>
          </a:extLst>
        </xdr:cNvPr>
        <xdr:cNvSpPr txBox="1">
          <a:spLocks noChangeArrowheads="1"/>
        </xdr:cNvSpPr>
      </xdr:nvSpPr>
      <xdr:spPr bwMode="auto">
        <a:xfrm>
          <a:off x="18716625" y="15954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300</xdr:row>
      <xdr:rowOff>0</xdr:rowOff>
    </xdr:from>
    <xdr:to>
      <xdr:col>25</xdr:col>
      <xdr:colOff>476250</xdr:colOff>
      <xdr:row>300</xdr:row>
      <xdr:rowOff>0</xdr:rowOff>
    </xdr:to>
    <xdr:sp macro="" textlink="">
      <xdr:nvSpPr>
        <xdr:cNvPr id="47" name="Text Box 32">
          <a:extLst>
            <a:ext uri="{FF2B5EF4-FFF2-40B4-BE49-F238E27FC236}">
              <a16:creationId xmlns:a16="http://schemas.microsoft.com/office/drawing/2014/main" xmlns="" id="{00000000-0008-0000-0200-000009000000}"/>
            </a:ext>
          </a:extLst>
        </xdr:cNvPr>
        <xdr:cNvSpPr txBox="1">
          <a:spLocks noChangeArrowheads="1"/>
        </xdr:cNvSpPr>
      </xdr:nvSpPr>
      <xdr:spPr bwMode="auto">
        <a:xfrm>
          <a:off x="18716625" y="15954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217</xdr:row>
      <xdr:rowOff>68036</xdr:rowOff>
    </xdr:from>
    <xdr:to>
      <xdr:col>3</xdr:col>
      <xdr:colOff>4082</xdr:colOff>
      <xdr:row>223</xdr:row>
      <xdr:rowOff>76200</xdr:rowOff>
    </xdr:to>
    <xdr:pic>
      <xdr:nvPicPr>
        <xdr:cNvPr id="48" name="1 Imagen" descr="E:\ESCUDOMUZ.png">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xdr:from>
      <xdr:col>25</xdr:col>
      <xdr:colOff>228600</xdr:colOff>
      <xdr:row>304</xdr:row>
      <xdr:rowOff>0</xdr:rowOff>
    </xdr:from>
    <xdr:to>
      <xdr:col>25</xdr:col>
      <xdr:colOff>476250</xdr:colOff>
      <xdr:row>304</xdr:row>
      <xdr:rowOff>0</xdr:rowOff>
    </xdr:to>
    <xdr:sp macro="" textlink="">
      <xdr:nvSpPr>
        <xdr:cNvPr id="49" name="Text Box 32">
          <a:extLst>
            <a:ext uri="{FF2B5EF4-FFF2-40B4-BE49-F238E27FC236}">
              <a16:creationId xmlns:a16="http://schemas.microsoft.com/office/drawing/2014/main" xmlns="" id="{00000000-0008-0000-0200-00000E000000}"/>
            </a:ext>
          </a:extLst>
        </xdr:cNvPr>
        <xdr:cNvSpPr txBox="1">
          <a:spLocks noChangeArrowheads="1"/>
        </xdr:cNvSpPr>
      </xdr:nvSpPr>
      <xdr:spPr bwMode="auto">
        <a:xfrm>
          <a:off x="18716625" y="16563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304</xdr:row>
      <xdr:rowOff>0</xdr:rowOff>
    </xdr:from>
    <xdr:to>
      <xdr:col>25</xdr:col>
      <xdr:colOff>476250</xdr:colOff>
      <xdr:row>304</xdr:row>
      <xdr:rowOff>0</xdr:rowOff>
    </xdr:to>
    <xdr:sp macro="" textlink="">
      <xdr:nvSpPr>
        <xdr:cNvPr id="50" name="Text Box 32">
          <a:extLst>
            <a:ext uri="{FF2B5EF4-FFF2-40B4-BE49-F238E27FC236}">
              <a16:creationId xmlns:a16="http://schemas.microsoft.com/office/drawing/2014/main" xmlns="" id="{00000000-0008-0000-0200-00000F000000}"/>
            </a:ext>
          </a:extLst>
        </xdr:cNvPr>
        <xdr:cNvSpPr txBox="1">
          <a:spLocks noChangeArrowheads="1"/>
        </xdr:cNvSpPr>
      </xdr:nvSpPr>
      <xdr:spPr bwMode="auto">
        <a:xfrm>
          <a:off x="18716625" y="16563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315</xdr:row>
      <xdr:rowOff>0</xdr:rowOff>
    </xdr:from>
    <xdr:to>
      <xdr:col>25</xdr:col>
      <xdr:colOff>476250</xdr:colOff>
      <xdr:row>315</xdr:row>
      <xdr:rowOff>0</xdr:rowOff>
    </xdr:to>
    <xdr:sp macro="" textlink="">
      <xdr:nvSpPr>
        <xdr:cNvPr id="51" name="Text Box 32">
          <a:extLst>
            <a:ext uri="{FF2B5EF4-FFF2-40B4-BE49-F238E27FC236}">
              <a16:creationId xmlns:a16="http://schemas.microsoft.com/office/drawing/2014/main" xmlns="" id="{00000000-0008-0000-0200-000010000000}"/>
            </a:ext>
          </a:extLst>
        </xdr:cNvPr>
        <xdr:cNvSpPr txBox="1">
          <a:spLocks noChangeArrowheads="1"/>
        </xdr:cNvSpPr>
      </xdr:nvSpPr>
      <xdr:spPr bwMode="auto">
        <a:xfrm>
          <a:off x="18716625" y="18430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315</xdr:row>
      <xdr:rowOff>0</xdr:rowOff>
    </xdr:from>
    <xdr:to>
      <xdr:col>25</xdr:col>
      <xdr:colOff>476250</xdr:colOff>
      <xdr:row>315</xdr:row>
      <xdr:rowOff>0</xdr:rowOff>
    </xdr:to>
    <xdr:sp macro="" textlink="">
      <xdr:nvSpPr>
        <xdr:cNvPr id="52" name="Text Box 32">
          <a:extLst>
            <a:ext uri="{FF2B5EF4-FFF2-40B4-BE49-F238E27FC236}">
              <a16:creationId xmlns:a16="http://schemas.microsoft.com/office/drawing/2014/main" xmlns="" id="{00000000-0008-0000-0200-000011000000}"/>
            </a:ext>
          </a:extLst>
        </xdr:cNvPr>
        <xdr:cNvSpPr txBox="1">
          <a:spLocks noChangeArrowheads="1"/>
        </xdr:cNvSpPr>
      </xdr:nvSpPr>
      <xdr:spPr bwMode="auto">
        <a:xfrm>
          <a:off x="18716625" y="18430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319</xdr:row>
      <xdr:rowOff>0</xdr:rowOff>
    </xdr:from>
    <xdr:to>
      <xdr:col>25</xdr:col>
      <xdr:colOff>476250</xdr:colOff>
      <xdr:row>319</xdr:row>
      <xdr:rowOff>0</xdr:rowOff>
    </xdr:to>
    <xdr:sp macro="" textlink="">
      <xdr:nvSpPr>
        <xdr:cNvPr id="53" name="Text Box 32">
          <a:extLst>
            <a:ext uri="{FF2B5EF4-FFF2-40B4-BE49-F238E27FC236}">
              <a16:creationId xmlns:a16="http://schemas.microsoft.com/office/drawing/2014/main" xmlns="" id="{00000000-0008-0000-0200-000014000000}"/>
            </a:ext>
          </a:extLst>
        </xdr:cNvPr>
        <xdr:cNvSpPr txBox="1">
          <a:spLocks noChangeArrowheads="1"/>
        </xdr:cNvSpPr>
      </xdr:nvSpPr>
      <xdr:spPr bwMode="auto">
        <a:xfrm>
          <a:off x="18716625" y="19040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319</xdr:row>
      <xdr:rowOff>0</xdr:rowOff>
    </xdr:from>
    <xdr:to>
      <xdr:col>25</xdr:col>
      <xdr:colOff>476250</xdr:colOff>
      <xdr:row>319</xdr:row>
      <xdr:rowOff>0</xdr:rowOff>
    </xdr:to>
    <xdr:sp macro="" textlink="">
      <xdr:nvSpPr>
        <xdr:cNvPr id="54" name="Text Box 32">
          <a:extLst>
            <a:ext uri="{FF2B5EF4-FFF2-40B4-BE49-F238E27FC236}">
              <a16:creationId xmlns:a16="http://schemas.microsoft.com/office/drawing/2014/main" xmlns="" id="{00000000-0008-0000-0200-000015000000}"/>
            </a:ext>
          </a:extLst>
        </xdr:cNvPr>
        <xdr:cNvSpPr txBox="1">
          <a:spLocks noChangeArrowheads="1"/>
        </xdr:cNvSpPr>
      </xdr:nvSpPr>
      <xdr:spPr bwMode="auto">
        <a:xfrm>
          <a:off x="18716625" y="19040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330</xdr:row>
      <xdr:rowOff>0</xdr:rowOff>
    </xdr:from>
    <xdr:to>
      <xdr:col>25</xdr:col>
      <xdr:colOff>476250</xdr:colOff>
      <xdr:row>330</xdr:row>
      <xdr:rowOff>0</xdr:rowOff>
    </xdr:to>
    <xdr:sp macro="" textlink="">
      <xdr:nvSpPr>
        <xdr:cNvPr id="55" name="Text Box 32">
          <a:extLst>
            <a:ext uri="{FF2B5EF4-FFF2-40B4-BE49-F238E27FC236}">
              <a16:creationId xmlns:a16="http://schemas.microsoft.com/office/drawing/2014/main" xmlns="" id="{00000000-0008-0000-0200-00001E000000}"/>
            </a:ext>
          </a:extLst>
        </xdr:cNvPr>
        <xdr:cNvSpPr txBox="1">
          <a:spLocks noChangeArrowheads="1"/>
        </xdr:cNvSpPr>
      </xdr:nvSpPr>
      <xdr:spPr bwMode="auto">
        <a:xfrm>
          <a:off x="18716625" y="20716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330</xdr:row>
      <xdr:rowOff>0</xdr:rowOff>
    </xdr:from>
    <xdr:to>
      <xdr:col>25</xdr:col>
      <xdr:colOff>476250</xdr:colOff>
      <xdr:row>330</xdr:row>
      <xdr:rowOff>0</xdr:rowOff>
    </xdr:to>
    <xdr:sp macro="" textlink="">
      <xdr:nvSpPr>
        <xdr:cNvPr id="56" name="Text Box 32">
          <a:extLst>
            <a:ext uri="{FF2B5EF4-FFF2-40B4-BE49-F238E27FC236}">
              <a16:creationId xmlns:a16="http://schemas.microsoft.com/office/drawing/2014/main" xmlns="" id="{00000000-0008-0000-0200-00001F000000}"/>
            </a:ext>
          </a:extLst>
        </xdr:cNvPr>
        <xdr:cNvSpPr txBox="1">
          <a:spLocks noChangeArrowheads="1"/>
        </xdr:cNvSpPr>
      </xdr:nvSpPr>
      <xdr:spPr bwMode="auto">
        <a:xfrm>
          <a:off x="18716625" y="20716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334</xdr:row>
      <xdr:rowOff>0</xdr:rowOff>
    </xdr:from>
    <xdr:to>
      <xdr:col>25</xdr:col>
      <xdr:colOff>476250</xdr:colOff>
      <xdr:row>334</xdr:row>
      <xdr:rowOff>0</xdr:rowOff>
    </xdr:to>
    <xdr:sp macro="" textlink="">
      <xdr:nvSpPr>
        <xdr:cNvPr id="57" name="Text Box 32">
          <a:extLst>
            <a:ext uri="{FF2B5EF4-FFF2-40B4-BE49-F238E27FC236}">
              <a16:creationId xmlns:a16="http://schemas.microsoft.com/office/drawing/2014/main" xmlns="" id="{00000000-0008-0000-0200-000020000000}"/>
            </a:ext>
          </a:extLst>
        </xdr:cNvPr>
        <xdr:cNvSpPr txBox="1">
          <a:spLocks noChangeArrowheads="1"/>
        </xdr:cNvSpPr>
      </xdr:nvSpPr>
      <xdr:spPr bwMode="auto">
        <a:xfrm>
          <a:off x="18716625" y="21326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334</xdr:row>
      <xdr:rowOff>0</xdr:rowOff>
    </xdr:from>
    <xdr:to>
      <xdr:col>25</xdr:col>
      <xdr:colOff>476250</xdr:colOff>
      <xdr:row>334</xdr:row>
      <xdr:rowOff>0</xdr:rowOff>
    </xdr:to>
    <xdr:sp macro="" textlink="">
      <xdr:nvSpPr>
        <xdr:cNvPr id="58" name="Text Box 32">
          <a:extLst>
            <a:ext uri="{FF2B5EF4-FFF2-40B4-BE49-F238E27FC236}">
              <a16:creationId xmlns:a16="http://schemas.microsoft.com/office/drawing/2014/main" xmlns="" id="{00000000-0008-0000-0200-000021000000}"/>
            </a:ext>
          </a:extLst>
        </xdr:cNvPr>
        <xdr:cNvSpPr txBox="1">
          <a:spLocks noChangeArrowheads="1"/>
        </xdr:cNvSpPr>
      </xdr:nvSpPr>
      <xdr:spPr bwMode="auto">
        <a:xfrm>
          <a:off x="18716625" y="21326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228600</xdr:colOff>
      <xdr:row>77</xdr:row>
      <xdr:rowOff>0</xdr:rowOff>
    </xdr:from>
    <xdr:to>
      <xdr:col>17</xdr:col>
      <xdr:colOff>476250</xdr:colOff>
      <xdr:row>77</xdr:row>
      <xdr:rowOff>0</xdr:rowOff>
    </xdr:to>
    <xdr:sp macro="" textlink="">
      <xdr:nvSpPr>
        <xdr:cNvPr id="15" name="Text Box 32">
          <a:extLst>
            <a:ext uri="{FF2B5EF4-FFF2-40B4-BE49-F238E27FC236}">
              <a16:creationId xmlns:a16="http://schemas.microsoft.com/office/drawing/2014/main" xmlns="" id="{00000000-0008-0000-0C00-00000F000000}"/>
            </a:ext>
          </a:extLst>
        </xdr:cNvPr>
        <xdr:cNvSpPr txBox="1">
          <a:spLocks noChangeArrowheads="1"/>
        </xdr:cNvSpPr>
      </xdr:nvSpPr>
      <xdr:spPr bwMode="auto">
        <a:xfrm>
          <a:off x="11201400" y="143827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77</xdr:row>
      <xdr:rowOff>0</xdr:rowOff>
    </xdr:from>
    <xdr:to>
      <xdr:col>17</xdr:col>
      <xdr:colOff>476250</xdr:colOff>
      <xdr:row>77</xdr:row>
      <xdr:rowOff>0</xdr:rowOff>
    </xdr:to>
    <xdr:sp macro="" textlink="">
      <xdr:nvSpPr>
        <xdr:cNvPr id="16" name="Text Box 32">
          <a:extLst>
            <a:ext uri="{FF2B5EF4-FFF2-40B4-BE49-F238E27FC236}">
              <a16:creationId xmlns:a16="http://schemas.microsoft.com/office/drawing/2014/main" xmlns="" id="{00000000-0008-0000-0C00-000010000000}"/>
            </a:ext>
          </a:extLst>
        </xdr:cNvPr>
        <xdr:cNvSpPr txBox="1">
          <a:spLocks noChangeArrowheads="1"/>
        </xdr:cNvSpPr>
      </xdr:nvSpPr>
      <xdr:spPr bwMode="auto">
        <a:xfrm>
          <a:off x="11201400" y="143827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77</xdr:row>
      <xdr:rowOff>0</xdr:rowOff>
    </xdr:from>
    <xdr:to>
      <xdr:col>17</xdr:col>
      <xdr:colOff>476250</xdr:colOff>
      <xdr:row>77</xdr:row>
      <xdr:rowOff>0</xdr:rowOff>
    </xdr:to>
    <xdr:sp macro="" textlink="">
      <xdr:nvSpPr>
        <xdr:cNvPr id="17" name="Text Box 32">
          <a:extLst>
            <a:ext uri="{FF2B5EF4-FFF2-40B4-BE49-F238E27FC236}">
              <a16:creationId xmlns:a16="http://schemas.microsoft.com/office/drawing/2014/main" xmlns="" id="{00000000-0008-0000-0C00-000011000000}"/>
            </a:ext>
          </a:extLst>
        </xdr:cNvPr>
        <xdr:cNvSpPr txBox="1">
          <a:spLocks noChangeArrowheads="1"/>
        </xdr:cNvSpPr>
      </xdr:nvSpPr>
      <xdr:spPr bwMode="auto">
        <a:xfrm>
          <a:off x="11201400" y="143827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77</xdr:row>
      <xdr:rowOff>0</xdr:rowOff>
    </xdr:from>
    <xdr:to>
      <xdr:col>17</xdr:col>
      <xdr:colOff>476250</xdr:colOff>
      <xdr:row>77</xdr:row>
      <xdr:rowOff>0</xdr:rowOff>
    </xdr:to>
    <xdr:sp macro="" textlink="">
      <xdr:nvSpPr>
        <xdr:cNvPr id="18" name="Text Box 32">
          <a:extLst>
            <a:ext uri="{FF2B5EF4-FFF2-40B4-BE49-F238E27FC236}">
              <a16:creationId xmlns:a16="http://schemas.microsoft.com/office/drawing/2014/main" xmlns="" id="{00000000-0008-0000-0C00-000012000000}"/>
            </a:ext>
          </a:extLst>
        </xdr:cNvPr>
        <xdr:cNvSpPr txBox="1">
          <a:spLocks noChangeArrowheads="1"/>
        </xdr:cNvSpPr>
      </xdr:nvSpPr>
      <xdr:spPr bwMode="auto">
        <a:xfrm>
          <a:off x="11201400" y="143827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0</xdr:col>
      <xdr:colOff>0</xdr:colOff>
      <xdr:row>49</xdr:row>
      <xdr:rowOff>0</xdr:rowOff>
    </xdr:from>
    <xdr:to>
      <xdr:col>3</xdr:col>
      <xdr:colOff>981075</xdr:colOff>
      <xdr:row>49</xdr:row>
      <xdr:rowOff>190500</xdr:rowOff>
    </xdr:to>
    <xdr:sp macro="" textlink="">
      <xdr:nvSpPr>
        <xdr:cNvPr id="19" name="TextBox 86">
          <a:extLst>
            <a:ext uri="{FF2B5EF4-FFF2-40B4-BE49-F238E27FC236}">
              <a16:creationId xmlns:a16="http://schemas.microsoft.com/office/drawing/2014/main" xmlns="" id="{00000000-0008-0000-0C00-000013000000}"/>
            </a:ext>
          </a:extLst>
        </xdr:cNvPr>
        <xdr:cNvSpPr txBox="1"/>
      </xdr:nvSpPr>
      <xdr:spPr>
        <a:xfrm>
          <a:off x="0" y="8877300"/>
          <a:ext cx="4429125" cy="190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17</xdr:col>
      <xdr:colOff>228600</xdr:colOff>
      <xdr:row>53</xdr:row>
      <xdr:rowOff>0</xdr:rowOff>
    </xdr:from>
    <xdr:to>
      <xdr:col>17</xdr:col>
      <xdr:colOff>476250</xdr:colOff>
      <xdr:row>53</xdr:row>
      <xdr:rowOff>0</xdr:rowOff>
    </xdr:to>
    <xdr:sp macro="" textlink="">
      <xdr:nvSpPr>
        <xdr:cNvPr id="20" name="Text Box 32">
          <a:extLst>
            <a:ext uri="{FF2B5EF4-FFF2-40B4-BE49-F238E27FC236}">
              <a16:creationId xmlns:a16="http://schemas.microsoft.com/office/drawing/2014/main" xmlns="" id="{00000000-0008-0000-0C00-000014000000}"/>
            </a:ext>
          </a:extLst>
        </xdr:cNvPr>
        <xdr:cNvSpPr txBox="1">
          <a:spLocks noChangeArrowheads="1"/>
        </xdr:cNvSpPr>
      </xdr:nvSpPr>
      <xdr:spPr bwMode="auto">
        <a:xfrm>
          <a:off x="11201400" y="9791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53</xdr:row>
      <xdr:rowOff>0</xdr:rowOff>
    </xdr:from>
    <xdr:to>
      <xdr:col>17</xdr:col>
      <xdr:colOff>476250</xdr:colOff>
      <xdr:row>53</xdr:row>
      <xdr:rowOff>0</xdr:rowOff>
    </xdr:to>
    <xdr:sp macro="" textlink="">
      <xdr:nvSpPr>
        <xdr:cNvPr id="21" name="Text Box 32">
          <a:extLst>
            <a:ext uri="{FF2B5EF4-FFF2-40B4-BE49-F238E27FC236}">
              <a16:creationId xmlns:a16="http://schemas.microsoft.com/office/drawing/2014/main" xmlns="" id="{00000000-0008-0000-0C00-000015000000}"/>
            </a:ext>
          </a:extLst>
        </xdr:cNvPr>
        <xdr:cNvSpPr txBox="1">
          <a:spLocks noChangeArrowheads="1"/>
        </xdr:cNvSpPr>
      </xdr:nvSpPr>
      <xdr:spPr bwMode="auto">
        <a:xfrm>
          <a:off x="11201400" y="9791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0</xdr:col>
      <xdr:colOff>0</xdr:colOff>
      <xdr:row>58</xdr:row>
      <xdr:rowOff>0</xdr:rowOff>
    </xdr:from>
    <xdr:to>
      <xdr:col>3</xdr:col>
      <xdr:colOff>981075</xdr:colOff>
      <xdr:row>58</xdr:row>
      <xdr:rowOff>190500</xdr:rowOff>
    </xdr:to>
    <xdr:sp macro="" textlink="">
      <xdr:nvSpPr>
        <xdr:cNvPr id="22" name="TextBox 86">
          <a:extLst>
            <a:ext uri="{FF2B5EF4-FFF2-40B4-BE49-F238E27FC236}">
              <a16:creationId xmlns:a16="http://schemas.microsoft.com/office/drawing/2014/main" xmlns="" id="{00000000-0008-0000-0C00-000016000000}"/>
            </a:ext>
          </a:extLst>
        </xdr:cNvPr>
        <xdr:cNvSpPr txBox="1"/>
      </xdr:nvSpPr>
      <xdr:spPr>
        <a:xfrm>
          <a:off x="0" y="10696575"/>
          <a:ext cx="4429125" cy="180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17</xdr:col>
      <xdr:colOff>228600</xdr:colOff>
      <xdr:row>62</xdr:row>
      <xdr:rowOff>0</xdr:rowOff>
    </xdr:from>
    <xdr:to>
      <xdr:col>17</xdr:col>
      <xdr:colOff>476250</xdr:colOff>
      <xdr:row>62</xdr:row>
      <xdr:rowOff>0</xdr:rowOff>
    </xdr:to>
    <xdr:sp macro="" textlink="">
      <xdr:nvSpPr>
        <xdr:cNvPr id="23" name="Text Box 32">
          <a:extLst>
            <a:ext uri="{FF2B5EF4-FFF2-40B4-BE49-F238E27FC236}">
              <a16:creationId xmlns:a16="http://schemas.microsoft.com/office/drawing/2014/main" xmlns="" id="{00000000-0008-0000-0C00-000017000000}"/>
            </a:ext>
          </a:extLst>
        </xdr:cNvPr>
        <xdr:cNvSpPr txBox="1">
          <a:spLocks noChangeArrowheads="1"/>
        </xdr:cNvSpPr>
      </xdr:nvSpPr>
      <xdr:spPr bwMode="auto">
        <a:xfrm>
          <a:off x="11201400" y="115633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62</xdr:row>
      <xdr:rowOff>0</xdr:rowOff>
    </xdr:from>
    <xdr:to>
      <xdr:col>17</xdr:col>
      <xdr:colOff>476250</xdr:colOff>
      <xdr:row>62</xdr:row>
      <xdr:rowOff>0</xdr:rowOff>
    </xdr:to>
    <xdr:sp macro="" textlink="">
      <xdr:nvSpPr>
        <xdr:cNvPr id="24" name="Text Box 32">
          <a:extLst>
            <a:ext uri="{FF2B5EF4-FFF2-40B4-BE49-F238E27FC236}">
              <a16:creationId xmlns:a16="http://schemas.microsoft.com/office/drawing/2014/main" xmlns="" id="{00000000-0008-0000-0C00-000018000000}"/>
            </a:ext>
          </a:extLst>
        </xdr:cNvPr>
        <xdr:cNvSpPr txBox="1">
          <a:spLocks noChangeArrowheads="1"/>
        </xdr:cNvSpPr>
      </xdr:nvSpPr>
      <xdr:spPr bwMode="auto">
        <a:xfrm>
          <a:off x="11201400" y="115633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0</xdr:col>
      <xdr:colOff>0</xdr:colOff>
      <xdr:row>67</xdr:row>
      <xdr:rowOff>0</xdr:rowOff>
    </xdr:from>
    <xdr:to>
      <xdr:col>3</xdr:col>
      <xdr:colOff>981075</xdr:colOff>
      <xdr:row>67</xdr:row>
      <xdr:rowOff>190500</xdr:rowOff>
    </xdr:to>
    <xdr:sp macro="" textlink="">
      <xdr:nvSpPr>
        <xdr:cNvPr id="25" name="TextBox 86">
          <a:extLst>
            <a:ext uri="{FF2B5EF4-FFF2-40B4-BE49-F238E27FC236}">
              <a16:creationId xmlns:a16="http://schemas.microsoft.com/office/drawing/2014/main" xmlns="" id="{00000000-0008-0000-0C00-000019000000}"/>
            </a:ext>
          </a:extLst>
        </xdr:cNvPr>
        <xdr:cNvSpPr txBox="1"/>
      </xdr:nvSpPr>
      <xdr:spPr>
        <a:xfrm>
          <a:off x="0" y="12468225"/>
          <a:ext cx="4429125" cy="180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17</xdr:col>
      <xdr:colOff>228600</xdr:colOff>
      <xdr:row>71</xdr:row>
      <xdr:rowOff>0</xdr:rowOff>
    </xdr:from>
    <xdr:to>
      <xdr:col>17</xdr:col>
      <xdr:colOff>476250</xdr:colOff>
      <xdr:row>71</xdr:row>
      <xdr:rowOff>0</xdr:rowOff>
    </xdr:to>
    <xdr:sp macro="" textlink="">
      <xdr:nvSpPr>
        <xdr:cNvPr id="26" name="Text Box 32">
          <a:extLst>
            <a:ext uri="{FF2B5EF4-FFF2-40B4-BE49-F238E27FC236}">
              <a16:creationId xmlns:a16="http://schemas.microsoft.com/office/drawing/2014/main" xmlns="" id="{00000000-0008-0000-0C00-00001A000000}"/>
            </a:ext>
          </a:extLst>
        </xdr:cNvPr>
        <xdr:cNvSpPr txBox="1">
          <a:spLocks noChangeArrowheads="1"/>
        </xdr:cNvSpPr>
      </xdr:nvSpPr>
      <xdr:spPr bwMode="auto">
        <a:xfrm>
          <a:off x="11201400" y="13335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17</xdr:col>
      <xdr:colOff>228600</xdr:colOff>
      <xdr:row>71</xdr:row>
      <xdr:rowOff>0</xdr:rowOff>
    </xdr:from>
    <xdr:to>
      <xdr:col>17</xdr:col>
      <xdr:colOff>476250</xdr:colOff>
      <xdr:row>71</xdr:row>
      <xdr:rowOff>0</xdr:rowOff>
    </xdr:to>
    <xdr:sp macro="" textlink="">
      <xdr:nvSpPr>
        <xdr:cNvPr id="27" name="Text Box 32">
          <a:extLst>
            <a:ext uri="{FF2B5EF4-FFF2-40B4-BE49-F238E27FC236}">
              <a16:creationId xmlns:a16="http://schemas.microsoft.com/office/drawing/2014/main" xmlns="" id="{00000000-0008-0000-0C00-00001B000000}"/>
            </a:ext>
          </a:extLst>
        </xdr:cNvPr>
        <xdr:cNvSpPr txBox="1">
          <a:spLocks noChangeArrowheads="1"/>
        </xdr:cNvSpPr>
      </xdr:nvSpPr>
      <xdr:spPr bwMode="auto">
        <a:xfrm>
          <a:off x="11201400" y="13335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134</xdr:row>
      <xdr:rowOff>0</xdr:rowOff>
    </xdr:from>
    <xdr:to>
      <xdr:col>24</xdr:col>
      <xdr:colOff>476250</xdr:colOff>
      <xdr:row>134</xdr:row>
      <xdr:rowOff>0</xdr:rowOff>
    </xdr:to>
    <xdr:sp macro="" textlink="">
      <xdr:nvSpPr>
        <xdr:cNvPr id="28" name="Text Box 32">
          <a:extLst>
            <a:ext uri="{FF2B5EF4-FFF2-40B4-BE49-F238E27FC236}">
              <a16:creationId xmlns:a16="http://schemas.microsoft.com/office/drawing/2014/main" xmlns="" id="{00000000-0008-0000-0300-000002000000}"/>
            </a:ext>
          </a:extLst>
        </xdr:cNvPr>
        <xdr:cNvSpPr txBox="1">
          <a:spLocks noChangeArrowheads="1"/>
        </xdr:cNvSpPr>
      </xdr:nvSpPr>
      <xdr:spPr bwMode="auto">
        <a:xfrm>
          <a:off x="18249900" y="25650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134</xdr:row>
      <xdr:rowOff>0</xdr:rowOff>
    </xdr:from>
    <xdr:to>
      <xdr:col>24</xdr:col>
      <xdr:colOff>476250</xdr:colOff>
      <xdr:row>134</xdr:row>
      <xdr:rowOff>0</xdr:rowOff>
    </xdr:to>
    <xdr:sp macro="" textlink="">
      <xdr:nvSpPr>
        <xdr:cNvPr id="29" name="Text Box 32">
          <a:extLst>
            <a:ext uri="{FF2B5EF4-FFF2-40B4-BE49-F238E27FC236}">
              <a16:creationId xmlns:a16="http://schemas.microsoft.com/office/drawing/2014/main" xmlns="" id="{00000000-0008-0000-0300-000003000000}"/>
            </a:ext>
          </a:extLst>
        </xdr:cNvPr>
        <xdr:cNvSpPr txBox="1">
          <a:spLocks noChangeArrowheads="1"/>
        </xdr:cNvSpPr>
      </xdr:nvSpPr>
      <xdr:spPr bwMode="auto">
        <a:xfrm>
          <a:off x="18249900" y="25650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134</xdr:row>
      <xdr:rowOff>0</xdr:rowOff>
    </xdr:from>
    <xdr:to>
      <xdr:col>24</xdr:col>
      <xdr:colOff>476250</xdr:colOff>
      <xdr:row>134</xdr:row>
      <xdr:rowOff>0</xdr:rowOff>
    </xdr:to>
    <xdr:sp macro="" textlink="">
      <xdr:nvSpPr>
        <xdr:cNvPr id="30" name="Text Box 32">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249900" y="25650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134</xdr:row>
      <xdr:rowOff>0</xdr:rowOff>
    </xdr:from>
    <xdr:to>
      <xdr:col>24</xdr:col>
      <xdr:colOff>476250</xdr:colOff>
      <xdr:row>134</xdr:row>
      <xdr:rowOff>0</xdr:rowOff>
    </xdr:to>
    <xdr:sp macro="" textlink="">
      <xdr:nvSpPr>
        <xdr:cNvPr id="31" name="Text Box 32">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249900" y="25650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73</xdr:row>
      <xdr:rowOff>0</xdr:rowOff>
    </xdr:from>
    <xdr:to>
      <xdr:col>24</xdr:col>
      <xdr:colOff>476250</xdr:colOff>
      <xdr:row>73</xdr:row>
      <xdr:rowOff>0</xdr:rowOff>
    </xdr:to>
    <xdr:sp macro="" textlink="">
      <xdr:nvSpPr>
        <xdr:cNvPr id="32" name="Text Box 32">
          <a:extLst>
            <a:ext uri="{FF2B5EF4-FFF2-40B4-BE49-F238E27FC236}">
              <a16:creationId xmlns:a16="http://schemas.microsoft.com/office/drawing/2014/main" xmlns="" id="{00000000-0008-0000-0300-000007000000}"/>
            </a:ext>
          </a:extLst>
        </xdr:cNvPr>
        <xdr:cNvSpPr txBox="1">
          <a:spLocks noChangeArrowheads="1"/>
        </xdr:cNvSpPr>
      </xdr:nvSpPr>
      <xdr:spPr bwMode="auto">
        <a:xfrm>
          <a:off x="18249900" y="150114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73</xdr:row>
      <xdr:rowOff>0</xdr:rowOff>
    </xdr:from>
    <xdr:to>
      <xdr:col>24</xdr:col>
      <xdr:colOff>476250</xdr:colOff>
      <xdr:row>73</xdr:row>
      <xdr:rowOff>0</xdr:rowOff>
    </xdr:to>
    <xdr:sp macro="" textlink="">
      <xdr:nvSpPr>
        <xdr:cNvPr id="33" name="Text Box 32">
          <a:extLst>
            <a:ext uri="{FF2B5EF4-FFF2-40B4-BE49-F238E27FC236}">
              <a16:creationId xmlns:a16="http://schemas.microsoft.com/office/drawing/2014/main" xmlns="" id="{00000000-0008-0000-0300-000008000000}"/>
            </a:ext>
          </a:extLst>
        </xdr:cNvPr>
        <xdr:cNvSpPr txBox="1">
          <a:spLocks noChangeArrowheads="1"/>
        </xdr:cNvSpPr>
      </xdr:nvSpPr>
      <xdr:spPr bwMode="auto">
        <a:xfrm>
          <a:off x="18249900" y="150114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82</xdr:row>
      <xdr:rowOff>0</xdr:rowOff>
    </xdr:from>
    <xdr:to>
      <xdr:col>24</xdr:col>
      <xdr:colOff>476250</xdr:colOff>
      <xdr:row>82</xdr:row>
      <xdr:rowOff>0</xdr:rowOff>
    </xdr:to>
    <xdr:sp macro="" textlink="">
      <xdr:nvSpPr>
        <xdr:cNvPr id="34" name="Text Box 32">
          <a:extLst>
            <a:ext uri="{FF2B5EF4-FFF2-40B4-BE49-F238E27FC236}">
              <a16:creationId xmlns:a16="http://schemas.microsoft.com/office/drawing/2014/main" xmlns="" id="{00000000-0008-0000-0300-00000A000000}"/>
            </a:ext>
          </a:extLst>
        </xdr:cNvPr>
        <xdr:cNvSpPr txBox="1">
          <a:spLocks noChangeArrowheads="1"/>
        </xdr:cNvSpPr>
      </xdr:nvSpPr>
      <xdr:spPr bwMode="auto">
        <a:xfrm>
          <a:off x="18249900" y="16859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82</xdr:row>
      <xdr:rowOff>0</xdr:rowOff>
    </xdr:from>
    <xdr:to>
      <xdr:col>24</xdr:col>
      <xdr:colOff>476250</xdr:colOff>
      <xdr:row>82</xdr:row>
      <xdr:rowOff>0</xdr:rowOff>
    </xdr:to>
    <xdr:sp macro="" textlink="">
      <xdr:nvSpPr>
        <xdr:cNvPr id="35" name="Text Box 32">
          <a:extLst>
            <a:ext uri="{FF2B5EF4-FFF2-40B4-BE49-F238E27FC236}">
              <a16:creationId xmlns:a16="http://schemas.microsoft.com/office/drawing/2014/main" xmlns="" id="{00000000-0008-0000-0300-00000B000000}"/>
            </a:ext>
          </a:extLst>
        </xdr:cNvPr>
        <xdr:cNvSpPr txBox="1">
          <a:spLocks noChangeArrowheads="1"/>
        </xdr:cNvSpPr>
      </xdr:nvSpPr>
      <xdr:spPr bwMode="auto">
        <a:xfrm>
          <a:off x="18249900" y="16859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244929</xdr:colOff>
      <xdr:row>90</xdr:row>
      <xdr:rowOff>144780</xdr:rowOff>
    </xdr:from>
    <xdr:to>
      <xdr:col>24</xdr:col>
      <xdr:colOff>299357</xdr:colOff>
      <xdr:row>90</xdr:row>
      <xdr:rowOff>190499</xdr:rowOff>
    </xdr:to>
    <xdr:sp macro="" textlink="">
      <xdr:nvSpPr>
        <xdr:cNvPr id="36" name="Text Box 32">
          <a:extLst>
            <a:ext uri="{FF2B5EF4-FFF2-40B4-BE49-F238E27FC236}">
              <a16:creationId xmlns:a16="http://schemas.microsoft.com/office/drawing/2014/main" xmlns="" id="{00000000-0008-0000-0300-00000D000000}"/>
            </a:ext>
          </a:extLst>
        </xdr:cNvPr>
        <xdr:cNvSpPr txBox="1">
          <a:spLocks noChangeArrowheads="1"/>
        </xdr:cNvSpPr>
      </xdr:nvSpPr>
      <xdr:spPr bwMode="auto">
        <a:xfrm flipV="1">
          <a:off x="18266229" y="183756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0</xdr:col>
      <xdr:colOff>503465</xdr:colOff>
      <xdr:row>0</xdr:row>
      <xdr:rowOff>68036</xdr:rowOff>
    </xdr:from>
    <xdr:to>
      <xdr:col>0</xdr:col>
      <xdr:colOff>1583872</xdr:colOff>
      <xdr:row>7</xdr:row>
      <xdr:rowOff>5443</xdr:rowOff>
    </xdr:to>
    <xdr:pic>
      <xdr:nvPicPr>
        <xdr:cNvPr id="37" name="1 Imagen" descr="E:\ESCUDOMUZ.png">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2565" y="68036"/>
          <a:ext cx="1442357" cy="1438275"/>
        </a:xfrm>
        <a:prstGeom prst="rect">
          <a:avLst/>
        </a:prstGeom>
        <a:noFill/>
        <a:ln w="9525">
          <a:noFill/>
          <a:miter lim="800000"/>
          <a:headEnd/>
          <a:tailEnd/>
        </a:ln>
      </xdr:spPr>
    </xdr:pic>
    <xdr:clientData/>
  </xdr:twoCellAnchor>
  <xdr:twoCellAnchor>
    <xdr:from>
      <xdr:col>24</xdr:col>
      <xdr:colOff>228600</xdr:colOff>
      <xdr:row>86</xdr:row>
      <xdr:rowOff>0</xdr:rowOff>
    </xdr:from>
    <xdr:to>
      <xdr:col>24</xdr:col>
      <xdr:colOff>476250</xdr:colOff>
      <xdr:row>86</xdr:row>
      <xdr:rowOff>0</xdr:rowOff>
    </xdr:to>
    <xdr:sp macro="" textlink="">
      <xdr:nvSpPr>
        <xdr:cNvPr id="38" name="Text Box 32">
          <a:extLst>
            <a:ext uri="{FF2B5EF4-FFF2-40B4-BE49-F238E27FC236}">
              <a16:creationId xmlns:a16="http://schemas.microsoft.com/office/drawing/2014/main" xmlns="" id="{00000000-0008-0000-0300-000011000000}"/>
            </a:ext>
          </a:extLst>
        </xdr:cNvPr>
        <xdr:cNvSpPr txBox="1">
          <a:spLocks noChangeArrowheads="1"/>
        </xdr:cNvSpPr>
      </xdr:nvSpPr>
      <xdr:spPr bwMode="auto">
        <a:xfrm>
          <a:off x="18249900" y="174688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86</xdr:row>
      <xdr:rowOff>0</xdr:rowOff>
    </xdr:from>
    <xdr:to>
      <xdr:col>24</xdr:col>
      <xdr:colOff>476250</xdr:colOff>
      <xdr:row>86</xdr:row>
      <xdr:rowOff>0</xdr:rowOff>
    </xdr:to>
    <xdr:sp macro="" textlink="">
      <xdr:nvSpPr>
        <xdr:cNvPr id="39" name="Text Box 32">
          <a:extLst>
            <a:ext uri="{FF2B5EF4-FFF2-40B4-BE49-F238E27FC236}">
              <a16:creationId xmlns:a16="http://schemas.microsoft.com/office/drawing/2014/main" xmlns="" id="{00000000-0008-0000-0300-000012000000}"/>
            </a:ext>
          </a:extLst>
        </xdr:cNvPr>
        <xdr:cNvSpPr txBox="1">
          <a:spLocks noChangeArrowheads="1"/>
        </xdr:cNvSpPr>
      </xdr:nvSpPr>
      <xdr:spPr bwMode="auto">
        <a:xfrm>
          <a:off x="18249900" y="174688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99</xdr:row>
      <xdr:rowOff>0</xdr:rowOff>
    </xdr:from>
    <xdr:to>
      <xdr:col>24</xdr:col>
      <xdr:colOff>476250</xdr:colOff>
      <xdr:row>99</xdr:row>
      <xdr:rowOff>0</xdr:rowOff>
    </xdr:to>
    <xdr:sp macro="" textlink="">
      <xdr:nvSpPr>
        <xdr:cNvPr id="40" name="Text Box 32">
          <a:extLst>
            <a:ext uri="{FF2B5EF4-FFF2-40B4-BE49-F238E27FC236}">
              <a16:creationId xmlns:a16="http://schemas.microsoft.com/office/drawing/2014/main" xmlns="" id="{00000000-0008-0000-0300-00001F000000}"/>
            </a:ext>
          </a:extLst>
        </xdr:cNvPr>
        <xdr:cNvSpPr txBox="1">
          <a:spLocks noChangeArrowheads="1"/>
        </xdr:cNvSpPr>
      </xdr:nvSpPr>
      <xdr:spPr bwMode="auto">
        <a:xfrm>
          <a:off x="18249900" y="19992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99</xdr:row>
      <xdr:rowOff>0</xdr:rowOff>
    </xdr:from>
    <xdr:to>
      <xdr:col>24</xdr:col>
      <xdr:colOff>476250</xdr:colOff>
      <xdr:row>99</xdr:row>
      <xdr:rowOff>0</xdr:rowOff>
    </xdr:to>
    <xdr:sp macro="" textlink="">
      <xdr:nvSpPr>
        <xdr:cNvPr id="41" name="Text Box 32">
          <a:extLst>
            <a:ext uri="{FF2B5EF4-FFF2-40B4-BE49-F238E27FC236}">
              <a16:creationId xmlns:a16="http://schemas.microsoft.com/office/drawing/2014/main" xmlns="" id="{00000000-0008-0000-0300-000020000000}"/>
            </a:ext>
          </a:extLst>
        </xdr:cNvPr>
        <xdr:cNvSpPr txBox="1">
          <a:spLocks noChangeArrowheads="1"/>
        </xdr:cNvSpPr>
      </xdr:nvSpPr>
      <xdr:spPr bwMode="auto">
        <a:xfrm>
          <a:off x="18249900" y="19992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103</xdr:row>
      <xdr:rowOff>0</xdr:rowOff>
    </xdr:from>
    <xdr:to>
      <xdr:col>24</xdr:col>
      <xdr:colOff>476250</xdr:colOff>
      <xdr:row>103</xdr:row>
      <xdr:rowOff>0</xdr:rowOff>
    </xdr:to>
    <xdr:sp macro="" textlink="">
      <xdr:nvSpPr>
        <xdr:cNvPr id="42" name="Text Box 32">
          <a:extLst>
            <a:ext uri="{FF2B5EF4-FFF2-40B4-BE49-F238E27FC236}">
              <a16:creationId xmlns:a16="http://schemas.microsoft.com/office/drawing/2014/main" xmlns="" id="{00000000-0008-0000-0300-000023000000}"/>
            </a:ext>
          </a:extLst>
        </xdr:cNvPr>
        <xdr:cNvSpPr txBox="1">
          <a:spLocks noChangeArrowheads="1"/>
        </xdr:cNvSpPr>
      </xdr:nvSpPr>
      <xdr:spPr bwMode="auto">
        <a:xfrm>
          <a:off x="18249900" y="206025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103</xdr:row>
      <xdr:rowOff>0</xdr:rowOff>
    </xdr:from>
    <xdr:to>
      <xdr:col>24</xdr:col>
      <xdr:colOff>476250</xdr:colOff>
      <xdr:row>103</xdr:row>
      <xdr:rowOff>0</xdr:rowOff>
    </xdr:to>
    <xdr:sp macro="" textlink="">
      <xdr:nvSpPr>
        <xdr:cNvPr id="43" name="Text Box 32">
          <a:extLst>
            <a:ext uri="{FF2B5EF4-FFF2-40B4-BE49-F238E27FC236}">
              <a16:creationId xmlns:a16="http://schemas.microsoft.com/office/drawing/2014/main" xmlns="" id="{00000000-0008-0000-0300-000024000000}"/>
            </a:ext>
          </a:extLst>
        </xdr:cNvPr>
        <xdr:cNvSpPr txBox="1">
          <a:spLocks noChangeArrowheads="1"/>
        </xdr:cNvSpPr>
      </xdr:nvSpPr>
      <xdr:spPr bwMode="auto">
        <a:xfrm>
          <a:off x="18249900" y="206025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117</xdr:row>
      <xdr:rowOff>0</xdr:rowOff>
    </xdr:from>
    <xdr:to>
      <xdr:col>24</xdr:col>
      <xdr:colOff>476250</xdr:colOff>
      <xdr:row>117</xdr:row>
      <xdr:rowOff>0</xdr:rowOff>
    </xdr:to>
    <xdr:sp macro="" textlink="">
      <xdr:nvSpPr>
        <xdr:cNvPr id="44" name="Text Box 32">
          <a:extLst>
            <a:ext uri="{FF2B5EF4-FFF2-40B4-BE49-F238E27FC236}">
              <a16:creationId xmlns:a16="http://schemas.microsoft.com/office/drawing/2014/main" xmlns="" id="{00000000-0008-0000-0300-00002B000000}"/>
            </a:ext>
          </a:extLst>
        </xdr:cNvPr>
        <xdr:cNvSpPr txBox="1">
          <a:spLocks noChangeArrowheads="1"/>
        </xdr:cNvSpPr>
      </xdr:nvSpPr>
      <xdr:spPr bwMode="auto">
        <a:xfrm>
          <a:off x="18249900" y="22983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117</xdr:row>
      <xdr:rowOff>0</xdr:rowOff>
    </xdr:from>
    <xdr:to>
      <xdr:col>24</xdr:col>
      <xdr:colOff>476250</xdr:colOff>
      <xdr:row>117</xdr:row>
      <xdr:rowOff>0</xdr:rowOff>
    </xdr:to>
    <xdr:sp macro="" textlink="">
      <xdr:nvSpPr>
        <xdr:cNvPr id="45" name="Text Box 32">
          <a:extLst>
            <a:ext uri="{FF2B5EF4-FFF2-40B4-BE49-F238E27FC236}">
              <a16:creationId xmlns:a16="http://schemas.microsoft.com/office/drawing/2014/main" xmlns="" id="{00000000-0008-0000-0300-00002C000000}"/>
            </a:ext>
          </a:extLst>
        </xdr:cNvPr>
        <xdr:cNvSpPr txBox="1">
          <a:spLocks noChangeArrowheads="1"/>
        </xdr:cNvSpPr>
      </xdr:nvSpPr>
      <xdr:spPr bwMode="auto">
        <a:xfrm>
          <a:off x="18249900" y="229838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121</xdr:row>
      <xdr:rowOff>0</xdr:rowOff>
    </xdr:from>
    <xdr:to>
      <xdr:col>24</xdr:col>
      <xdr:colOff>476250</xdr:colOff>
      <xdr:row>121</xdr:row>
      <xdr:rowOff>0</xdr:rowOff>
    </xdr:to>
    <xdr:sp macro="" textlink="">
      <xdr:nvSpPr>
        <xdr:cNvPr id="46" name="Text Box 32">
          <a:extLst>
            <a:ext uri="{FF2B5EF4-FFF2-40B4-BE49-F238E27FC236}">
              <a16:creationId xmlns:a16="http://schemas.microsoft.com/office/drawing/2014/main" xmlns="" id="{00000000-0008-0000-0300-00002F000000}"/>
            </a:ext>
          </a:extLst>
        </xdr:cNvPr>
        <xdr:cNvSpPr txBox="1">
          <a:spLocks noChangeArrowheads="1"/>
        </xdr:cNvSpPr>
      </xdr:nvSpPr>
      <xdr:spPr bwMode="auto">
        <a:xfrm>
          <a:off x="18249900" y="235934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228600</xdr:colOff>
      <xdr:row>121</xdr:row>
      <xdr:rowOff>0</xdr:rowOff>
    </xdr:from>
    <xdr:to>
      <xdr:col>24</xdr:col>
      <xdr:colOff>476250</xdr:colOff>
      <xdr:row>121</xdr:row>
      <xdr:rowOff>0</xdr:rowOff>
    </xdr:to>
    <xdr:sp macro="" textlink="">
      <xdr:nvSpPr>
        <xdr:cNvPr id="47" name="Text Box 32">
          <a:extLst>
            <a:ext uri="{FF2B5EF4-FFF2-40B4-BE49-F238E27FC236}">
              <a16:creationId xmlns:a16="http://schemas.microsoft.com/office/drawing/2014/main" xmlns="" id="{00000000-0008-0000-0300-000030000000}"/>
            </a:ext>
          </a:extLst>
        </xdr:cNvPr>
        <xdr:cNvSpPr txBox="1">
          <a:spLocks noChangeArrowheads="1"/>
        </xdr:cNvSpPr>
      </xdr:nvSpPr>
      <xdr:spPr bwMode="auto">
        <a:xfrm>
          <a:off x="18249900" y="235934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24</xdr:col>
      <xdr:colOff>244929</xdr:colOff>
      <xdr:row>88</xdr:row>
      <xdr:rowOff>144780</xdr:rowOff>
    </xdr:from>
    <xdr:to>
      <xdr:col>24</xdr:col>
      <xdr:colOff>299357</xdr:colOff>
      <xdr:row>88</xdr:row>
      <xdr:rowOff>190499</xdr:rowOff>
    </xdr:to>
    <xdr:sp macro="" textlink="">
      <xdr:nvSpPr>
        <xdr:cNvPr id="48" name="Text Box 32">
          <a:extLst>
            <a:ext uri="{FF2B5EF4-FFF2-40B4-BE49-F238E27FC236}">
              <a16:creationId xmlns:a16="http://schemas.microsoft.com/office/drawing/2014/main" xmlns="" id="{00000000-0008-0000-0300-000017000000}"/>
            </a:ext>
          </a:extLst>
        </xdr:cNvPr>
        <xdr:cNvSpPr txBox="1">
          <a:spLocks noChangeArrowheads="1"/>
        </xdr:cNvSpPr>
      </xdr:nvSpPr>
      <xdr:spPr bwMode="auto">
        <a:xfrm flipV="1">
          <a:off x="18266229" y="179946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05"/>
  <sheetViews>
    <sheetView showGridLines="0" zoomScale="70" zoomScaleNormal="70" zoomScalePageLayoutView="70" workbookViewId="0">
      <selection activeCell="AD33" sqref="AD33"/>
    </sheetView>
  </sheetViews>
  <sheetFormatPr baseColWidth="10" defaultColWidth="9.140625" defaultRowHeight="15" x14ac:dyDescent="0.25"/>
  <cols>
    <col min="1" max="1" width="25.7109375" customWidth="1"/>
    <col min="2" max="2" width="11.42578125" customWidth="1"/>
    <col min="3" max="3" width="14.42578125" customWidth="1"/>
    <col min="4" max="4" width="14.7109375" customWidth="1"/>
    <col min="5" max="5" width="20.28515625" customWidth="1"/>
    <col min="6" max="6" width="12.85546875" bestFit="1" customWidth="1"/>
    <col min="7" max="7" width="18.5703125" bestFit="1" customWidth="1"/>
    <col min="8" max="8" width="18.7109375" bestFit="1" customWidth="1"/>
    <col min="9" max="9" width="12.28515625" bestFit="1" customWidth="1"/>
    <col min="10" max="17" width="6.42578125" customWidth="1"/>
    <col min="18" max="18" width="12.140625" customWidth="1"/>
    <col min="19" max="19" width="4" customWidth="1"/>
    <col min="20" max="23" width="6.85546875" customWidth="1"/>
  </cols>
  <sheetData>
    <row r="1" spans="1:26" x14ac:dyDescent="0.25">
      <c r="A1" s="73"/>
      <c r="B1" s="151"/>
      <c r="C1" s="152"/>
      <c r="D1" s="152"/>
      <c r="E1" s="152"/>
      <c r="F1" s="152"/>
      <c r="G1" s="152"/>
      <c r="H1" s="152"/>
      <c r="I1" s="152"/>
      <c r="J1" s="152"/>
      <c r="K1" s="152"/>
      <c r="L1" s="152"/>
      <c r="M1" s="152"/>
      <c r="N1" s="152"/>
      <c r="O1" s="152"/>
      <c r="P1" s="152"/>
      <c r="Q1" s="152"/>
      <c r="R1" s="152"/>
      <c r="S1" s="152"/>
      <c r="T1" s="152"/>
      <c r="U1" s="152"/>
      <c r="V1" s="152"/>
      <c r="W1" s="152"/>
      <c r="X1" s="152"/>
      <c r="Y1" s="152"/>
      <c r="Z1" s="153"/>
    </row>
    <row r="2" spans="1:26" ht="23.25" x14ac:dyDescent="0.35">
      <c r="A2" s="73"/>
      <c r="B2" s="154" t="s">
        <v>59</v>
      </c>
      <c r="C2" s="155"/>
      <c r="D2" s="155"/>
      <c r="E2" s="155"/>
      <c r="F2" s="155"/>
      <c r="G2" s="155"/>
      <c r="H2" s="155"/>
      <c r="I2" s="155"/>
      <c r="J2" s="155"/>
      <c r="K2" s="155"/>
      <c r="L2" s="155"/>
      <c r="M2" s="155"/>
      <c r="N2" s="155"/>
      <c r="O2" s="155"/>
      <c r="P2" s="155"/>
      <c r="Q2" s="155"/>
      <c r="R2" s="155"/>
      <c r="S2" s="155"/>
      <c r="T2" s="155"/>
      <c r="U2" s="155"/>
      <c r="V2" s="155"/>
      <c r="W2" s="155"/>
      <c r="X2" s="155"/>
      <c r="Y2" s="155"/>
      <c r="Z2" s="156"/>
    </row>
    <row r="3" spans="1:26" ht="20.25" x14ac:dyDescent="0.3">
      <c r="A3" s="73"/>
      <c r="B3" s="157" t="s">
        <v>164</v>
      </c>
      <c r="C3" s="158"/>
      <c r="D3" s="158"/>
      <c r="E3" s="158"/>
      <c r="F3" s="158"/>
      <c r="G3" s="158"/>
      <c r="H3" s="158"/>
      <c r="I3" s="158"/>
      <c r="J3" s="158"/>
      <c r="K3" s="158"/>
      <c r="L3" s="158"/>
      <c r="M3" s="158"/>
      <c r="N3" s="158"/>
      <c r="O3" s="158"/>
      <c r="P3" s="158"/>
      <c r="Q3" s="158"/>
      <c r="R3" s="158"/>
      <c r="S3" s="158"/>
      <c r="T3" s="158"/>
      <c r="U3" s="158"/>
      <c r="V3" s="158"/>
      <c r="W3" s="158"/>
      <c r="X3" s="158"/>
      <c r="Y3" s="158"/>
      <c r="Z3" s="159"/>
    </row>
    <row r="4" spans="1:26" ht="18" x14ac:dyDescent="0.25">
      <c r="A4" s="73"/>
      <c r="B4" s="160" t="s">
        <v>165</v>
      </c>
      <c r="C4" s="161"/>
      <c r="D4" s="161"/>
      <c r="E4" s="161"/>
      <c r="F4" s="161"/>
      <c r="G4" s="161"/>
      <c r="H4" s="161"/>
      <c r="I4" s="161"/>
      <c r="J4" s="161"/>
      <c r="K4" s="161"/>
      <c r="L4" s="161"/>
      <c r="M4" s="161"/>
      <c r="N4" s="161"/>
      <c r="O4" s="161"/>
      <c r="P4" s="161"/>
      <c r="Q4" s="161"/>
      <c r="R4" s="161"/>
      <c r="S4" s="161"/>
      <c r="T4" s="161"/>
      <c r="U4" s="161"/>
      <c r="V4" s="161"/>
      <c r="W4" s="161"/>
      <c r="X4" s="161"/>
      <c r="Y4" s="161"/>
      <c r="Z4" s="162"/>
    </row>
    <row r="5" spans="1:26" ht="18" x14ac:dyDescent="0.25">
      <c r="A5" s="73"/>
      <c r="B5" s="160" t="s">
        <v>62</v>
      </c>
      <c r="C5" s="161"/>
      <c r="D5" s="161"/>
      <c r="E5" s="161"/>
      <c r="F5" s="161"/>
      <c r="G5" s="161"/>
      <c r="H5" s="161"/>
      <c r="I5" s="161"/>
      <c r="J5" s="161"/>
      <c r="K5" s="161"/>
      <c r="L5" s="161"/>
      <c r="M5" s="161"/>
      <c r="N5" s="161"/>
      <c r="O5" s="161"/>
      <c r="P5" s="161"/>
      <c r="Q5" s="161"/>
      <c r="R5" s="161"/>
      <c r="S5" s="161"/>
      <c r="T5" s="161"/>
      <c r="U5" s="161"/>
      <c r="V5" s="161"/>
      <c r="W5" s="161"/>
      <c r="X5" s="161"/>
      <c r="Y5" s="161"/>
      <c r="Z5" s="162"/>
    </row>
    <row r="6" spans="1:26" x14ac:dyDescent="0.25">
      <c r="A6" s="73"/>
      <c r="B6" s="163"/>
      <c r="C6" s="164"/>
      <c r="D6" s="164"/>
      <c r="E6" s="164"/>
      <c r="F6" s="165"/>
      <c r="G6" s="165"/>
      <c r="H6" s="165"/>
      <c r="I6" s="165"/>
      <c r="J6" s="165"/>
      <c r="K6" s="165"/>
      <c r="L6" s="165"/>
      <c r="M6" s="165"/>
      <c r="N6" s="165"/>
      <c r="O6" s="165"/>
      <c r="P6" s="165"/>
      <c r="Q6" s="165"/>
      <c r="R6" s="165"/>
      <c r="S6" s="165"/>
      <c r="T6" s="165"/>
      <c r="U6" s="165"/>
      <c r="V6" s="165"/>
      <c r="W6" s="165"/>
      <c r="X6" s="165"/>
      <c r="Y6" s="165"/>
      <c r="Z6" s="166"/>
    </row>
    <row r="7" spans="1:26" x14ac:dyDescent="0.25">
      <c r="A7" s="73"/>
      <c r="B7" s="167"/>
      <c r="C7" s="165"/>
      <c r="D7" s="165"/>
      <c r="E7" s="165"/>
      <c r="F7" s="165"/>
      <c r="G7" s="165"/>
      <c r="H7" s="165"/>
      <c r="I7" s="165"/>
      <c r="J7" s="165"/>
      <c r="K7" s="165"/>
      <c r="L7" s="165"/>
      <c r="M7" s="165"/>
      <c r="N7" s="165"/>
      <c r="O7" s="165"/>
      <c r="P7" s="165"/>
      <c r="Q7" s="165"/>
      <c r="R7" s="165"/>
      <c r="S7" s="165"/>
      <c r="T7" s="165"/>
      <c r="U7" s="165"/>
      <c r="V7" s="165"/>
      <c r="W7" s="165"/>
      <c r="X7" s="165"/>
      <c r="Y7" s="165"/>
      <c r="Z7" s="166"/>
    </row>
    <row r="8" spans="1:26" x14ac:dyDescent="0.25">
      <c r="A8" s="73"/>
      <c r="B8" s="167"/>
      <c r="C8" s="165"/>
      <c r="D8" s="165"/>
      <c r="E8" s="165"/>
      <c r="F8" s="165"/>
      <c r="G8" s="165"/>
      <c r="H8" s="165"/>
      <c r="I8" s="165"/>
      <c r="J8" s="165"/>
      <c r="K8" s="165"/>
      <c r="L8" s="165"/>
      <c r="M8" s="165"/>
      <c r="N8" s="165"/>
      <c r="O8" s="165"/>
      <c r="P8" s="165"/>
      <c r="Q8" s="165"/>
      <c r="R8" s="165"/>
      <c r="S8" s="165"/>
      <c r="T8" s="165"/>
      <c r="U8" s="165"/>
      <c r="V8" s="165"/>
      <c r="W8" s="165"/>
      <c r="X8" s="165"/>
      <c r="Y8" s="165"/>
      <c r="Z8" s="166"/>
    </row>
    <row r="9" spans="1:26" x14ac:dyDescent="0.25">
      <c r="A9" s="73"/>
      <c r="B9" s="421"/>
      <c r="C9" s="422"/>
      <c r="D9" s="422"/>
      <c r="E9" s="422"/>
      <c r="F9" s="422"/>
      <c r="G9" s="422"/>
      <c r="H9" s="422"/>
      <c r="I9" s="422"/>
      <c r="J9" s="422"/>
      <c r="K9" s="422"/>
      <c r="L9" s="422"/>
      <c r="M9" s="422"/>
      <c r="N9" s="422"/>
      <c r="O9" s="422"/>
      <c r="P9" s="422"/>
      <c r="Q9" s="422"/>
      <c r="R9" s="422"/>
      <c r="S9" s="422"/>
      <c r="T9" s="422"/>
      <c r="U9" s="422"/>
      <c r="V9" s="422"/>
      <c r="W9" s="422"/>
      <c r="X9" s="422"/>
      <c r="Y9" s="422"/>
      <c r="Z9" s="423"/>
    </row>
    <row r="10" spans="1:26" x14ac:dyDescent="0.25">
      <c r="A10" s="1"/>
      <c r="B10" s="317" t="s">
        <v>1</v>
      </c>
      <c r="C10" s="30"/>
      <c r="D10" s="30"/>
      <c r="E10" s="30"/>
      <c r="F10" s="224" t="s">
        <v>50</v>
      </c>
      <c r="G10" s="315"/>
      <c r="H10" s="315"/>
      <c r="I10" s="315"/>
      <c r="J10" s="315"/>
      <c r="K10" s="315"/>
      <c r="L10" s="315"/>
      <c r="M10" s="315"/>
      <c r="N10" s="315"/>
      <c r="O10" s="315"/>
      <c r="P10" s="315"/>
      <c r="Q10" s="315"/>
      <c r="R10" s="315"/>
      <c r="S10" s="315"/>
      <c r="T10" s="315"/>
      <c r="U10" s="315"/>
      <c r="V10" s="315"/>
      <c r="W10" s="315"/>
      <c r="X10" s="315"/>
      <c r="Y10" s="315"/>
      <c r="Z10" s="316"/>
    </row>
    <row r="11" spans="1:26" x14ac:dyDescent="0.25">
      <c r="A11" s="1"/>
      <c r="B11" s="424"/>
      <c r="C11" s="31"/>
      <c r="D11" s="31"/>
      <c r="E11" s="31"/>
      <c r="F11" s="425"/>
      <c r="G11" s="426"/>
      <c r="H11" s="426"/>
      <c r="I11" s="426"/>
      <c r="J11" s="426"/>
      <c r="K11" s="426"/>
      <c r="L11" s="426"/>
      <c r="M11" s="426"/>
      <c r="N11" s="426"/>
      <c r="O11" s="426"/>
      <c r="P11" s="426"/>
      <c r="Q11" s="426"/>
      <c r="R11" s="426"/>
      <c r="S11" s="426"/>
      <c r="T11" s="426"/>
      <c r="U11" s="426"/>
      <c r="V11" s="426"/>
      <c r="W11" s="426"/>
      <c r="X11" s="426"/>
      <c r="Y11" s="426"/>
      <c r="Z11" s="427"/>
    </row>
    <row r="12" spans="1:26" x14ac:dyDescent="0.25">
      <c r="A12" s="1"/>
      <c r="B12" s="424"/>
      <c r="C12" s="74"/>
      <c r="D12" s="74"/>
      <c r="E12" s="74"/>
      <c r="F12" s="349"/>
      <c r="G12" s="350"/>
      <c r="H12" s="350"/>
      <c r="I12" s="350"/>
      <c r="J12" s="350"/>
      <c r="K12" s="350"/>
      <c r="L12" s="350"/>
      <c r="M12" s="350"/>
      <c r="N12" s="350"/>
      <c r="O12" s="350"/>
      <c r="P12" s="350"/>
      <c r="Q12" s="350"/>
      <c r="R12" s="350"/>
      <c r="S12" s="350"/>
      <c r="T12" s="350"/>
      <c r="U12" s="350"/>
      <c r="V12" s="350"/>
      <c r="W12" s="350"/>
      <c r="X12" s="350"/>
      <c r="Y12" s="350"/>
      <c r="Z12" s="351"/>
    </row>
    <row r="13" spans="1:26" x14ac:dyDescent="0.25">
      <c r="A13" s="1"/>
      <c r="B13" s="428" t="s">
        <v>2</v>
      </c>
      <c r="C13" s="39"/>
      <c r="D13" s="39"/>
      <c r="E13" s="39"/>
      <c r="F13" s="224" t="s">
        <v>166</v>
      </c>
      <c r="G13" s="315"/>
      <c r="H13" s="315"/>
      <c r="I13" s="315"/>
      <c r="J13" s="315"/>
      <c r="K13" s="315"/>
      <c r="L13" s="315"/>
      <c r="M13" s="315"/>
      <c r="N13" s="315"/>
      <c r="O13" s="315"/>
      <c r="P13" s="315"/>
      <c r="Q13" s="315"/>
      <c r="R13" s="315"/>
      <c r="S13" s="315"/>
      <c r="T13" s="315"/>
      <c r="U13" s="315"/>
      <c r="V13" s="315"/>
      <c r="W13" s="315"/>
      <c r="X13" s="315"/>
      <c r="Y13" s="315"/>
      <c r="Z13" s="316"/>
    </row>
    <row r="14" spans="1:26" x14ac:dyDescent="0.25">
      <c r="A14" s="1"/>
      <c r="B14" s="429"/>
      <c r="C14" s="40"/>
      <c r="D14" s="40"/>
      <c r="E14" s="40"/>
      <c r="F14" s="425"/>
      <c r="G14" s="426"/>
      <c r="H14" s="426"/>
      <c r="I14" s="426"/>
      <c r="J14" s="426"/>
      <c r="K14" s="426"/>
      <c r="L14" s="426"/>
      <c r="M14" s="426"/>
      <c r="N14" s="426"/>
      <c r="O14" s="426"/>
      <c r="P14" s="426"/>
      <c r="Q14" s="426"/>
      <c r="R14" s="426"/>
      <c r="S14" s="426"/>
      <c r="T14" s="426"/>
      <c r="U14" s="426"/>
      <c r="V14" s="426"/>
      <c r="W14" s="426"/>
      <c r="X14" s="426"/>
      <c r="Y14" s="426"/>
      <c r="Z14" s="427"/>
    </row>
    <row r="15" spans="1:26" x14ac:dyDescent="0.25">
      <c r="A15" s="1"/>
      <c r="B15" s="429"/>
      <c r="C15" s="40"/>
      <c r="D15" s="40"/>
      <c r="E15" s="40"/>
      <c r="F15" s="425"/>
      <c r="G15" s="426"/>
      <c r="H15" s="426"/>
      <c r="I15" s="426"/>
      <c r="J15" s="426"/>
      <c r="K15" s="426"/>
      <c r="L15" s="426"/>
      <c r="M15" s="426"/>
      <c r="N15" s="426"/>
      <c r="O15" s="426"/>
      <c r="P15" s="426"/>
      <c r="Q15" s="426"/>
      <c r="R15" s="426"/>
      <c r="S15" s="426"/>
      <c r="T15" s="426"/>
      <c r="U15" s="426"/>
      <c r="V15" s="426"/>
      <c r="W15" s="426"/>
      <c r="X15" s="426"/>
      <c r="Y15" s="426"/>
      <c r="Z15" s="427"/>
    </row>
    <row r="16" spans="1:26" x14ac:dyDescent="0.25">
      <c r="A16" s="1"/>
      <c r="B16" s="430"/>
      <c r="C16" s="41"/>
      <c r="D16" s="41"/>
      <c r="E16" s="41"/>
      <c r="F16" s="349"/>
      <c r="G16" s="350"/>
      <c r="H16" s="350"/>
      <c r="I16" s="350"/>
      <c r="J16" s="350"/>
      <c r="K16" s="350"/>
      <c r="L16" s="350"/>
      <c r="M16" s="350"/>
      <c r="N16" s="350"/>
      <c r="O16" s="350"/>
      <c r="P16" s="350"/>
      <c r="Q16" s="350"/>
      <c r="R16" s="350"/>
      <c r="S16" s="350"/>
      <c r="T16" s="350"/>
      <c r="U16" s="350"/>
      <c r="V16" s="350"/>
      <c r="W16" s="350"/>
      <c r="X16" s="350"/>
      <c r="Y16" s="350"/>
      <c r="Z16" s="351"/>
    </row>
    <row r="17" spans="1:26" x14ac:dyDescent="0.25">
      <c r="A17" s="1"/>
      <c r="B17" s="347" t="s">
        <v>3</v>
      </c>
      <c r="C17" s="75"/>
      <c r="D17" s="75"/>
      <c r="E17" s="75"/>
      <c r="F17" s="224" t="s">
        <v>167</v>
      </c>
      <c r="G17" s="315"/>
      <c r="H17" s="315"/>
      <c r="I17" s="315"/>
      <c r="J17" s="315"/>
      <c r="K17" s="315"/>
      <c r="L17" s="315"/>
      <c r="M17" s="315"/>
      <c r="N17" s="315"/>
      <c r="O17" s="315"/>
      <c r="P17" s="315"/>
      <c r="Q17" s="315"/>
      <c r="R17" s="315"/>
      <c r="S17" s="315"/>
      <c r="T17" s="315"/>
      <c r="U17" s="315"/>
      <c r="V17" s="315"/>
      <c r="W17" s="315"/>
      <c r="X17" s="315"/>
      <c r="Y17" s="315"/>
      <c r="Z17" s="316"/>
    </row>
    <row r="18" spans="1:26" x14ac:dyDescent="0.25">
      <c r="A18" s="1"/>
      <c r="B18" s="348"/>
      <c r="C18" s="76"/>
      <c r="D18" s="76"/>
      <c r="E18" s="76"/>
      <c r="F18" s="349"/>
      <c r="G18" s="350"/>
      <c r="H18" s="350"/>
      <c r="I18" s="350"/>
      <c r="J18" s="350"/>
      <c r="K18" s="350"/>
      <c r="L18" s="350"/>
      <c r="M18" s="350"/>
      <c r="N18" s="350"/>
      <c r="O18" s="350"/>
      <c r="P18" s="350"/>
      <c r="Q18" s="350"/>
      <c r="R18" s="350"/>
      <c r="S18" s="350"/>
      <c r="T18" s="350"/>
      <c r="U18" s="350"/>
      <c r="V18" s="350"/>
      <c r="W18" s="350"/>
      <c r="X18" s="350"/>
      <c r="Y18" s="350"/>
      <c r="Z18" s="351"/>
    </row>
    <row r="19" spans="1:26" ht="89.25" x14ac:dyDescent="0.25">
      <c r="A19" s="1"/>
      <c r="B19" s="25" t="s">
        <v>4</v>
      </c>
      <c r="C19" s="77"/>
      <c r="D19" s="77"/>
      <c r="E19" s="77"/>
      <c r="F19" s="279" t="s">
        <v>167</v>
      </c>
      <c r="G19" s="205"/>
      <c r="H19" s="205"/>
      <c r="I19" s="205"/>
      <c r="J19" s="205"/>
      <c r="K19" s="205"/>
      <c r="L19" s="205"/>
      <c r="M19" s="205"/>
      <c r="N19" s="205"/>
      <c r="O19" s="205"/>
      <c r="P19" s="205"/>
      <c r="Q19" s="205"/>
      <c r="R19" s="205"/>
      <c r="S19" s="205"/>
      <c r="T19" s="205"/>
      <c r="U19" s="205"/>
      <c r="V19" s="205"/>
      <c r="W19" s="205"/>
      <c r="X19" s="205"/>
      <c r="Y19" s="205"/>
      <c r="Z19" s="206"/>
    </row>
    <row r="20" spans="1:26" x14ac:dyDescent="0.25">
      <c r="A20" s="1"/>
      <c r="B20" s="317" t="s">
        <v>5</v>
      </c>
      <c r="C20" s="30"/>
      <c r="D20" s="30"/>
      <c r="E20" s="30"/>
      <c r="F20" s="318">
        <v>0</v>
      </c>
      <c r="G20" s="319"/>
      <c r="H20" s="319"/>
      <c r="I20" s="320"/>
      <c r="J20" s="324" t="s">
        <v>6</v>
      </c>
      <c r="K20" s="325"/>
      <c r="L20" s="325"/>
      <c r="M20" s="325"/>
      <c r="N20" s="325"/>
      <c r="O20" s="325"/>
      <c r="P20" s="326"/>
      <c r="Q20" s="330">
        <v>5000000</v>
      </c>
      <c r="R20" s="331"/>
      <c r="S20" s="331"/>
      <c r="T20" s="331"/>
      <c r="U20" s="331"/>
      <c r="V20" s="331"/>
      <c r="W20" s="331"/>
      <c r="X20" s="331"/>
      <c r="Y20" s="331"/>
      <c r="Z20" s="332"/>
    </row>
    <row r="21" spans="1:26" x14ac:dyDescent="0.25">
      <c r="A21" s="1"/>
      <c r="B21" s="317"/>
      <c r="C21" s="38"/>
      <c r="D21" s="38"/>
      <c r="E21" s="38"/>
      <c r="F21" s="321"/>
      <c r="G21" s="322"/>
      <c r="H21" s="322"/>
      <c r="I21" s="323"/>
      <c r="J21" s="327"/>
      <c r="K21" s="328"/>
      <c r="L21" s="328"/>
      <c r="M21" s="328"/>
      <c r="N21" s="328"/>
      <c r="O21" s="328"/>
      <c r="P21" s="329"/>
      <c r="Q21" s="333"/>
      <c r="R21" s="334"/>
      <c r="S21" s="334"/>
      <c r="T21" s="334"/>
      <c r="U21" s="334"/>
      <c r="V21" s="334"/>
      <c r="W21" s="334"/>
      <c r="X21" s="334"/>
      <c r="Y21" s="334"/>
      <c r="Z21" s="335"/>
    </row>
    <row r="22" spans="1:26" x14ac:dyDescent="0.25">
      <c r="A22" s="1"/>
      <c r="B22" s="201"/>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3"/>
    </row>
    <row r="23" spans="1:26" x14ac:dyDescent="0.25">
      <c r="A23" s="1"/>
      <c r="B23" s="204" t="s">
        <v>7</v>
      </c>
      <c r="C23" s="205"/>
      <c r="D23" s="205"/>
      <c r="E23" s="205"/>
      <c r="F23" s="206"/>
      <c r="G23" s="207" t="s">
        <v>168</v>
      </c>
      <c r="H23" s="208"/>
      <c r="I23" s="208"/>
      <c r="J23" s="208"/>
      <c r="K23" s="208"/>
      <c r="L23" s="208"/>
      <c r="M23" s="208"/>
      <c r="N23" s="208"/>
      <c r="O23" s="208"/>
      <c r="P23" s="208"/>
      <c r="Q23" s="208"/>
      <c r="R23" s="208"/>
      <c r="S23" s="208"/>
      <c r="T23" s="208"/>
      <c r="U23" s="208"/>
      <c r="V23" s="208"/>
      <c r="W23" s="208"/>
      <c r="X23" s="208"/>
      <c r="Y23" s="208"/>
      <c r="Z23" s="209"/>
    </row>
    <row r="24" spans="1:26" x14ac:dyDescent="0.25">
      <c r="A24" s="1"/>
      <c r="B24" s="210" t="s">
        <v>8</v>
      </c>
      <c r="C24" s="208"/>
      <c r="D24" s="208"/>
      <c r="E24" s="208"/>
      <c r="F24" s="209"/>
      <c r="G24" s="211" t="s">
        <v>169</v>
      </c>
      <c r="H24" s="212"/>
      <c r="I24" s="212"/>
      <c r="J24" s="212"/>
      <c r="K24" s="212"/>
      <c r="L24" s="212"/>
      <c r="M24" s="212"/>
      <c r="N24" s="212"/>
      <c r="O24" s="212"/>
      <c r="P24" s="212"/>
      <c r="Q24" s="212"/>
      <c r="R24" s="212"/>
      <c r="S24" s="212"/>
      <c r="T24" s="212"/>
      <c r="U24" s="212"/>
      <c r="V24" s="212"/>
      <c r="W24" s="212"/>
      <c r="X24" s="212"/>
      <c r="Y24" s="212"/>
      <c r="Z24" s="213"/>
    </row>
    <row r="25" spans="1:26" x14ac:dyDescent="0.25">
      <c r="A25" s="3"/>
      <c r="B25" s="267" t="s">
        <v>9</v>
      </c>
      <c r="C25" s="268"/>
      <c r="D25" s="268"/>
      <c r="E25" s="268"/>
      <c r="F25" s="269"/>
      <c r="G25" s="267" t="s">
        <v>10</v>
      </c>
      <c r="H25" s="268"/>
      <c r="I25" s="268"/>
      <c r="J25" s="268"/>
      <c r="K25" s="268"/>
      <c r="L25" s="268"/>
      <c r="M25" s="268"/>
      <c r="N25" s="268"/>
      <c r="O25" s="268"/>
      <c r="P25" s="268"/>
      <c r="Q25" s="268"/>
      <c r="R25" s="268"/>
      <c r="S25" s="268"/>
      <c r="T25" s="268"/>
      <c r="U25" s="268"/>
      <c r="V25" s="268"/>
      <c r="W25" s="268"/>
      <c r="X25" s="268"/>
      <c r="Y25" s="268"/>
      <c r="Z25" s="269"/>
    </row>
    <row r="26" spans="1:26" x14ac:dyDescent="0.25">
      <c r="A26" s="1"/>
      <c r="B26" s="267"/>
      <c r="C26" s="268"/>
      <c r="D26" s="268"/>
      <c r="E26" s="268"/>
      <c r="F26" s="269"/>
      <c r="G26" s="4" t="s">
        <v>11</v>
      </c>
      <c r="H26" s="26">
        <v>2</v>
      </c>
      <c r="I26" s="4" t="s">
        <v>12</v>
      </c>
      <c r="J26" s="270" t="s">
        <v>70</v>
      </c>
      <c r="K26" s="271"/>
      <c r="L26" s="272" t="s">
        <v>13</v>
      </c>
      <c r="M26" s="273"/>
      <c r="N26" s="274"/>
      <c r="O26" s="43"/>
      <c r="P26" s="270" t="s">
        <v>70</v>
      </c>
      <c r="Q26" s="275"/>
      <c r="R26" s="275"/>
      <c r="S26" s="271"/>
      <c r="T26" s="5"/>
      <c r="U26" s="6"/>
      <c r="V26" s="6"/>
      <c r="W26" s="6"/>
      <c r="X26" s="6"/>
      <c r="Y26" s="6"/>
      <c r="Z26" s="7"/>
    </row>
    <row r="27" spans="1:26" x14ac:dyDescent="0.25">
      <c r="A27" s="1"/>
      <c r="B27" s="276"/>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8"/>
    </row>
    <row r="28" spans="1:26" x14ac:dyDescent="0.25">
      <c r="A28" s="1"/>
      <c r="B28" s="204" t="s">
        <v>14</v>
      </c>
      <c r="C28" s="205"/>
      <c r="D28" s="205"/>
      <c r="E28" s="205"/>
      <c r="F28" s="206"/>
      <c r="G28" s="207" t="s">
        <v>71</v>
      </c>
      <c r="H28" s="208"/>
      <c r="I28" s="208"/>
      <c r="J28" s="208"/>
      <c r="K28" s="208"/>
      <c r="L28" s="208"/>
      <c r="M28" s="208"/>
      <c r="N28" s="208"/>
      <c r="O28" s="208"/>
      <c r="P28" s="208"/>
      <c r="Q28" s="208"/>
      <c r="R28" s="208"/>
      <c r="S28" s="208"/>
      <c r="T28" s="208"/>
      <c r="U28" s="208"/>
      <c r="V28" s="208"/>
      <c r="W28" s="208"/>
      <c r="X28" s="208"/>
      <c r="Y28" s="208"/>
      <c r="Z28" s="209"/>
    </row>
    <row r="29" spans="1:26" x14ac:dyDescent="0.25">
      <c r="A29" s="1"/>
      <c r="B29" s="8"/>
      <c r="C29" s="9"/>
      <c r="D29" s="9"/>
      <c r="E29" s="9"/>
      <c r="F29" s="9"/>
      <c r="G29" s="9"/>
      <c r="H29" s="9"/>
      <c r="I29" s="9"/>
      <c r="J29" s="9"/>
      <c r="K29" s="9"/>
      <c r="L29" s="9"/>
      <c r="M29" s="9"/>
      <c r="N29" s="9"/>
      <c r="O29" s="9"/>
      <c r="P29" s="9"/>
      <c r="Q29" s="9"/>
      <c r="R29" s="9"/>
      <c r="S29" s="9"/>
      <c r="T29" s="9"/>
      <c r="U29" s="9"/>
      <c r="V29" s="9"/>
      <c r="W29" s="9"/>
      <c r="X29" s="9"/>
      <c r="Y29" s="9"/>
      <c r="Z29" s="10"/>
    </row>
    <row r="30" spans="1:26" x14ac:dyDescent="0.25">
      <c r="A30" s="1"/>
      <c r="B30" s="279" t="s">
        <v>15</v>
      </c>
      <c r="C30" s="280"/>
      <c r="D30" s="280"/>
      <c r="E30" s="280"/>
      <c r="F30" s="206"/>
      <c r="G30" s="11" t="s">
        <v>16</v>
      </c>
      <c r="H30" s="11" t="s">
        <v>72</v>
      </c>
      <c r="I30" s="207" t="s">
        <v>17</v>
      </c>
      <c r="J30" s="208"/>
      <c r="K30" s="209"/>
      <c r="L30" s="281" t="s">
        <v>18</v>
      </c>
      <c r="M30" s="282"/>
      <c r="N30" s="282"/>
      <c r="O30" s="282"/>
      <c r="P30" s="282"/>
      <c r="Q30" s="282"/>
      <c r="R30" s="282"/>
      <c r="S30" s="282"/>
      <c r="T30" s="282"/>
      <c r="U30" s="282"/>
      <c r="V30" s="282"/>
      <c r="W30" s="282"/>
      <c r="X30" s="282"/>
      <c r="Y30" s="282"/>
      <c r="Z30" s="283"/>
    </row>
    <row r="31" spans="1:26" x14ac:dyDescent="0.25">
      <c r="A31" s="1"/>
      <c r="B31" s="244"/>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6"/>
    </row>
    <row r="32" spans="1:26" x14ac:dyDescent="0.25">
      <c r="A32" s="1"/>
      <c r="B32" s="247" t="s">
        <v>19</v>
      </c>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9"/>
    </row>
    <row r="33" spans="1:26" x14ac:dyDescent="0.25">
      <c r="A33" s="73"/>
      <c r="B33" s="250" t="s">
        <v>20</v>
      </c>
      <c r="C33" s="252" t="s">
        <v>170</v>
      </c>
      <c r="D33" s="253"/>
      <c r="E33" s="253"/>
      <c r="F33" s="253"/>
      <c r="G33" s="253"/>
      <c r="H33" s="253"/>
      <c r="I33" s="253"/>
      <c r="J33" s="253"/>
      <c r="K33" s="253"/>
      <c r="L33" s="253"/>
      <c r="M33" s="253"/>
      <c r="N33" s="253"/>
      <c r="O33" s="253"/>
      <c r="P33" s="253"/>
      <c r="Q33" s="253"/>
      <c r="R33" s="253"/>
      <c r="S33" s="253"/>
      <c r="T33" s="253"/>
      <c r="U33" s="253"/>
      <c r="V33" s="253"/>
      <c r="W33" s="253"/>
      <c r="X33" s="253"/>
      <c r="Y33" s="253"/>
      <c r="Z33" s="254"/>
    </row>
    <row r="34" spans="1:26" x14ac:dyDescent="0.25">
      <c r="A34" s="73"/>
      <c r="B34" s="251"/>
      <c r="C34" s="255"/>
      <c r="D34" s="256"/>
      <c r="E34" s="256"/>
      <c r="F34" s="256"/>
      <c r="G34" s="256"/>
      <c r="H34" s="256"/>
      <c r="I34" s="256"/>
      <c r="J34" s="256"/>
      <c r="K34" s="256"/>
      <c r="L34" s="256"/>
      <c r="M34" s="256"/>
      <c r="N34" s="256"/>
      <c r="O34" s="256"/>
      <c r="P34" s="256"/>
      <c r="Q34" s="256"/>
      <c r="R34" s="256"/>
      <c r="S34" s="256"/>
      <c r="T34" s="256"/>
      <c r="U34" s="256"/>
      <c r="V34" s="256"/>
      <c r="W34" s="256"/>
      <c r="X34" s="256"/>
      <c r="Y34" s="256"/>
      <c r="Z34" s="257"/>
    </row>
    <row r="35" spans="1:26" x14ac:dyDescent="0.25">
      <c r="A35" s="73"/>
      <c r="B35" s="251"/>
      <c r="C35" s="258"/>
      <c r="D35" s="259"/>
      <c r="E35" s="259"/>
      <c r="F35" s="259"/>
      <c r="G35" s="259"/>
      <c r="H35" s="259"/>
      <c r="I35" s="259"/>
      <c r="J35" s="259"/>
      <c r="K35" s="259"/>
      <c r="L35" s="259"/>
      <c r="M35" s="259"/>
      <c r="N35" s="259"/>
      <c r="O35" s="259"/>
      <c r="P35" s="259"/>
      <c r="Q35" s="259"/>
      <c r="R35" s="259"/>
      <c r="S35" s="259"/>
      <c r="T35" s="259"/>
      <c r="U35" s="259"/>
      <c r="V35" s="259"/>
      <c r="W35" s="259"/>
      <c r="X35" s="259"/>
      <c r="Y35" s="259"/>
      <c r="Z35" s="260"/>
    </row>
    <row r="36" spans="1:26" x14ac:dyDescent="0.25">
      <c r="A36" s="73"/>
      <c r="B36" s="261"/>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3"/>
    </row>
    <row r="37" spans="1:26" x14ac:dyDescent="0.25">
      <c r="A37" s="73"/>
      <c r="B37" s="264" t="s">
        <v>21</v>
      </c>
      <c r="C37" s="298" t="s">
        <v>171</v>
      </c>
      <c r="D37" s="299"/>
      <c r="E37" s="299"/>
      <c r="F37" s="299"/>
      <c r="G37" s="299"/>
      <c r="H37" s="299"/>
      <c r="I37" s="299"/>
      <c r="J37" s="299"/>
      <c r="K37" s="299"/>
      <c r="L37" s="299"/>
      <c r="M37" s="299"/>
      <c r="N37" s="299"/>
      <c r="O37" s="299"/>
      <c r="P37" s="299"/>
      <c r="Q37" s="299"/>
      <c r="R37" s="299"/>
      <c r="S37" s="299"/>
      <c r="T37" s="299"/>
      <c r="U37" s="299"/>
      <c r="V37" s="299"/>
      <c r="W37" s="299"/>
      <c r="X37" s="299"/>
      <c r="Y37" s="299"/>
      <c r="Z37" s="300"/>
    </row>
    <row r="38" spans="1:26" x14ac:dyDescent="0.25">
      <c r="A38" s="73"/>
      <c r="B38" s="265"/>
      <c r="C38" s="301"/>
      <c r="D38" s="302"/>
      <c r="E38" s="302"/>
      <c r="F38" s="302"/>
      <c r="G38" s="302"/>
      <c r="H38" s="302"/>
      <c r="I38" s="302"/>
      <c r="J38" s="302"/>
      <c r="K38" s="302"/>
      <c r="L38" s="302"/>
      <c r="M38" s="302"/>
      <c r="N38" s="302"/>
      <c r="O38" s="302"/>
      <c r="P38" s="302"/>
      <c r="Q38" s="302"/>
      <c r="R38" s="302"/>
      <c r="S38" s="302"/>
      <c r="T38" s="302"/>
      <c r="U38" s="302"/>
      <c r="V38" s="302"/>
      <c r="W38" s="302"/>
      <c r="X38" s="302"/>
      <c r="Y38" s="302"/>
      <c r="Z38" s="303"/>
    </row>
    <row r="39" spans="1:26" x14ac:dyDescent="0.25">
      <c r="A39" s="73"/>
      <c r="B39" s="266"/>
      <c r="C39" s="304"/>
      <c r="D39" s="305"/>
      <c r="E39" s="305"/>
      <c r="F39" s="305"/>
      <c r="G39" s="305"/>
      <c r="H39" s="305"/>
      <c r="I39" s="305"/>
      <c r="J39" s="305"/>
      <c r="K39" s="305"/>
      <c r="L39" s="305"/>
      <c r="M39" s="305"/>
      <c r="N39" s="305"/>
      <c r="O39" s="305"/>
      <c r="P39" s="305"/>
      <c r="Q39" s="305"/>
      <c r="R39" s="305"/>
      <c r="S39" s="305"/>
      <c r="T39" s="305"/>
      <c r="U39" s="305"/>
      <c r="V39" s="305"/>
      <c r="W39" s="305"/>
      <c r="X39" s="305"/>
      <c r="Y39" s="305"/>
      <c r="Z39" s="306"/>
    </row>
    <row r="40" spans="1:26" x14ac:dyDescent="0.25">
      <c r="A40" s="73"/>
      <c r="B40" s="307"/>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9"/>
    </row>
    <row r="41" spans="1:26" x14ac:dyDescent="0.25">
      <c r="A41" s="73"/>
      <c r="B41" s="310" t="s">
        <v>22</v>
      </c>
      <c r="C41" s="311"/>
      <c r="D41" s="312"/>
      <c r="E41" s="312"/>
      <c r="F41" s="312"/>
      <c r="G41" s="312"/>
      <c r="H41" s="312"/>
      <c r="I41" s="311"/>
      <c r="J41" s="311"/>
      <c r="K41" s="313"/>
      <c r="L41" s="298" t="s">
        <v>75</v>
      </c>
      <c r="M41" s="300"/>
      <c r="N41" s="298" t="s">
        <v>23</v>
      </c>
      <c r="O41" s="299"/>
      <c r="P41" s="300"/>
      <c r="Q41" s="298" t="s">
        <v>24</v>
      </c>
      <c r="R41" s="299"/>
      <c r="S41" s="300"/>
      <c r="T41" s="298" t="s">
        <v>25</v>
      </c>
      <c r="U41" s="299"/>
      <c r="V41" s="300"/>
      <c r="W41" s="298" t="s">
        <v>26</v>
      </c>
      <c r="X41" s="299"/>
      <c r="Y41" s="300"/>
      <c r="Z41" s="352" t="s">
        <v>0</v>
      </c>
    </row>
    <row r="42" spans="1:26" x14ac:dyDescent="0.25">
      <c r="A42" s="73"/>
      <c r="B42" s="252" t="s">
        <v>27</v>
      </c>
      <c r="C42" s="254"/>
      <c r="D42" s="252" t="s">
        <v>76</v>
      </c>
      <c r="E42" s="254"/>
      <c r="F42" s="355" t="s">
        <v>28</v>
      </c>
      <c r="G42" s="356"/>
      <c r="H42" s="359" t="s">
        <v>77</v>
      </c>
      <c r="I42" s="298" t="s">
        <v>78</v>
      </c>
      <c r="J42" s="299"/>
      <c r="K42" s="300"/>
      <c r="L42" s="301"/>
      <c r="M42" s="303"/>
      <c r="N42" s="304"/>
      <c r="O42" s="305"/>
      <c r="P42" s="306"/>
      <c r="Q42" s="304"/>
      <c r="R42" s="305"/>
      <c r="S42" s="306"/>
      <c r="T42" s="304"/>
      <c r="U42" s="305"/>
      <c r="V42" s="306"/>
      <c r="W42" s="304"/>
      <c r="X42" s="305"/>
      <c r="Y42" s="306"/>
      <c r="Z42" s="353"/>
    </row>
    <row r="43" spans="1:26" ht="45" x14ac:dyDescent="0.25">
      <c r="A43" s="73"/>
      <c r="B43" s="258"/>
      <c r="C43" s="260"/>
      <c r="D43" s="258"/>
      <c r="E43" s="260"/>
      <c r="F43" s="357"/>
      <c r="G43" s="358"/>
      <c r="H43" s="360"/>
      <c r="I43" s="304"/>
      <c r="J43" s="305"/>
      <c r="K43" s="306"/>
      <c r="L43" s="304"/>
      <c r="M43" s="306"/>
      <c r="N43" s="44" t="s">
        <v>47</v>
      </c>
      <c r="O43" s="78" t="s">
        <v>79</v>
      </c>
      <c r="P43" s="79" t="s">
        <v>80</v>
      </c>
      <c r="Q43" s="44" t="s">
        <v>47</v>
      </c>
      <c r="R43" s="78" t="s">
        <v>79</v>
      </c>
      <c r="S43" s="79" t="s">
        <v>80</v>
      </c>
      <c r="T43" s="44" t="s">
        <v>47</v>
      </c>
      <c r="U43" s="78" t="s">
        <v>79</v>
      </c>
      <c r="V43" s="79" t="s">
        <v>80</v>
      </c>
      <c r="W43" s="44" t="s">
        <v>47</v>
      </c>
      <c r="X43" s="78" t="s">
        <v>79</v>
      </c>
      <c r="Y43" s="79" t="s">
        <v>80</v>
      </c>
      <c r="Z43" s="354"/>
    </row>
    <row r="44" spans="1:26" x14ac:dyDescent="0.25">
      <c r="A44" s="73"/>
      <c r="B44" s="292" t="s">
        <v>81</v>
      </c>
      <c r="C44" s="293"/>
      <c r="D44" s="80" t="s">
        <v>82</v>
      </c>
      <c r="E44" s="81" t="s">
        <v>83</v>
      </c>
      <c r="F44" s="224" t="s">
        <v>84</v>
      </c>
      <c r="G44" s="225"/>
      <c r="H44" s="284" t="s">
        <v>85</v>
      </c>
      <c r="I44" s="82" t="s">
        <v>29</v>
      </c>
      <c r="J44" s="214">
        <f>100+P44</f>
        <v>150</v>
      </c>
      <c r="K44" s="215"/>
      <c r="L44" s="286">
        <f>+((J44-J45)/J45)*100%</f>
        <v>0.2</v>
      </c>
      <c r="M44" s="287"/>
      <c r="N44" s="290">
        <f>+((P44-P45)/+P45)*100%</f>
        <v>0</v>
      </c>
      <c r="O44" s="83" t="s">
        <v>82</v>
      </c>
      <c r="P44" s="29">
        <v>50</v>
      </c>
      <c r="Q44" s="290">
        <f>+((S44-S45)/+S45)*100%</f>
        <v>0.33333333333333331</v>
      </c>
      <c r="R44" s="83" t="s">
        <v>82</v>
      </c>
      <c r="S44" s="29">
        <v>100</v>
      </c>
      <c r="T44" s="290">
        <v>0</v>
      </c>
      <c r="U44" s="83" t="s">
        <v>82</v>
      </c>
      <c r="V44" s="29">
        <v>0</v>
      </c>
      <c r="W44" s="290">
        <v>0</v>
      </c>
      <c r="X44" s="83" t="s">
        <v>82</v>
      </c>
      <c r="Y44" s="29">
        <v>0</v>
      </c>
      <c r="Z44" s="361">
        <f>+J44/J45</f>
        <v>1.2</v>
      </c>
    </row>
    <row r="45" spans="1:26" x14ac:dyDescent="0.25">
      <c r="A45" s="73"/>
      <c r="B45" s="294"/>
      <c r="C45" s="295"/>
      <c r="D45" s="84"/>
      <c r="E45" s="363" t="s">
        <v>86</v>
      </c>
      <c r="F45" s="226"/>
      <c r="G45" s="227"/>
      <c r="H45" s="285"/>
      <c r="I45" s="82" t="s">
        <v>87</v>
      </c>
      <c r="J45" s="214">
        <f>75+P45</f>
        <v>125</v>
      </c>
      <c r="K45" s="215"/>
      <c r="L45" s="288"/>
      <c r="M45" s="289"/>
      <c r="N45" s="291"/>
      <c r="O45" s="83" t="s">
        <v>88</v>
      </c>
      <c r="P45" s="37">
        <v>50</v>
      </c>
      <c r="Q45" s="291"/>
      <c r="R45" s="83" t="s">
        <v>88</v>
      </c>
      <c r="S45" s="37">
        <v>75</v>
      </c>
      <c r="T45" s="291"/>
      <c r="U45" s="83" t="s">
        <v>88</v>
      </c>
      <c r="V45" s="37">
        <v>0</v>
      </c>
      <c r="W45" s="291"/>
      <c r="X45" s="83" t="s">
        <v>88</v>
      </c>
      <c r="Y45" s="37">
        <v>0</v>
      </c>
      <c r="Z45" s="362"/>
    </row>
    <row r="46" spans="1:26" x14ac:dyDescent="0.25">
      <c r="A46" s="73"/>
      <c r="B46" s="85"/>
      <c r="C46" s="86"/>
      <c r="D46" s="84"/>
      <c r="E46" s="363"/>
      <c r="F46" s="226"/>
      <c r="G46" s="227"/>
      <c r="H46" s="230" t="s">
        <v>89</v>
      </c>
      <c r="I46" s="82" t="s">
        <v>29</v>
      </c>
      <c r="J46" s="214">
        <f>+P46+100</f>
        <v>200</v>
      </c>
      <c r="K46" s="215"/>
      <c r="L46" s="286">
        <f>+((J46-J47)/J47)*100%</f>
        <v>0.42857142857142855</v>
      </c>
      <c r="M46" s="287"/>
      <c r="N46" s="290">
        <f>+((P46-P47)/+P47)*100%</f>
        <v>0.33333333333333331</v>
      </c>
      <c r="O46" s="83" t="s">
        <v>82</v>
      </c>
      <c r="P46" s="29">
        <v>100</v>
      </c>
      <c r="Q46" s="290">
        <f>+((S46-S47)/+S47)*100%</f>
        <v>0.53846153846153844</v>
      </c>
      <c r="R46" s="83" t="s">
        <v>82</v>
      </c>
      <c r="S46" s="29">
        <v>100</v>
      </c>
      <c r="T46" s="290">
        <v>0</v>
      </c>
      <c r="U46" s="83" t="s">
        <v>82</v>
      </c>
      <c r="V46" s="29">
        <v>0</v>
      </c>
      <c r="W46" s="290">
        <v>0</v>
      </c>
      <c r="X46" s="83" t="s">
        <v>82</v>
      </c>
      <c r="Y46" s="29">
        <v>0</v>
      </c>
      <c r="Z46" s="361">
        <f>+J46/J47</f>
        <v>1.4285714285714286</v>
      </c>
    </row>
    <row r="47" spans="1:26" x14ac:dyDescent="0.25">
      <c r="A47" s="73"/>
      <c r="B47" s="296" t="s">
        <v>90</v>
      </c>
      <c r="C47" s="297"/>
      <c r="D47" s="88"/>
      <c r="E47" s="364"/>
      <c r="F47" s="228"/>
      <c r="G47" s="229"/>
      <c r="H47" s="231"/>
      <c r="I47" s="82" t="s">
        <v>87</v>
      </c>
      <c r="J47" s="214">
        <f>75+S47</f>
        <v>140</v>
      </c>
      <c r="K47" s="215"/>
      <c r="L47" s="288"/>
      <c r="M47" s="289"/>
      <c r="N47" s="291"/>
      <c r="O47" s="83" t="s">
        <v>88</v>
      </c>
      <c r="P47" s="37">
        <v>75</v>
      </c>
      <c r="Q47" s="291"/>
      <c r="R47" s="83" t="s">
        <v>88</v>
      </c>
      <c r="S47" s="37">
        <v>65</v>
      </c>
      <c r="T47" s="291"/>
      <c r="U47" s="83" t="s">
        <v>88</v>
      </c>
      <c r="V47" s="37">
        <v>0</v>
      </c>
      <c r="W47" s="291"/>
      <c r="X47" s="83" t="s">
        <v>88</v>
      </c>
      <c r="Y47" s="37">
        <v>0</v>
      </c>
      <c r="Z47" s="362"/>
    </row>
    <row r="48" spans="1:26" x14ac:dyDescent="0.25">
      <c r="A48" s="73"/>
      <c r="B48" s="220" t="s">
        <v>91</v>
      </c>
      <c r="C48" s="221"/>
      <c r="D48" s="89" t="s">
        <v>88</v>
      </c>
      <c r="E48" s="90" t="s">
        <v>92</v>
      </c>
      <c r="F48" s="224" t="s">
        <v>84</v>
      </c>
      <c r="G48" s="225"/>
      <c r="H48" s="230" t="s">
        <v>93</v>
      </c>
      <c r="I48" s="232"/>
      <c r="J48" s="233"/>
      <c r="K48" s="234"/>
      <c r="L48" s="216" t="s">
        <v>77</v>
      </c>
      <c r="M48" s="217"/>
      <c r="N48" s="385">
        <v>1250000</v>
      </c>
      <c r="O48" s="386"/>
      <c r="P48" s="387"/>
      <c r="Q48" s="375">
        <f>+Q61</f>
        <v>1250000</v>
      </c>
      <c r="R48" s="376"/>
      <c r="S48" s="377"/>
      <c r="T48" s="375">
        <v>1250000</v>
      </c>
      <c r="U48" s="376"/>
      <c r="V48" s="377"/>
      <c r="W48" s="375">
        <v>1250000</v>
      </c>
      <c r="X48" s="376"/>
      <c r="Y48" s="377"/>
      <c r="Z48" s="365">
        <f>+N48+Q48+T48</f>
        <v>3750000</v>
      </c>
    </row>
    <row r="49" spans="1:26" x14ac:dyDescent="0.25">
      <c r="A49" s="73"/>
      <c r="B49" s="222"/>
      <c r="C49" s="223"/>
      <c r="D49" s="84"/>
      <c r="E49" s="363" t="s">
        <v>94</v>
      </c>
      <c r="F49" s="226"/>
      <c r="G49" s="227"/>
      <c r="H49" s="231"/>
      <c r="I49" s="235"/>
      <c r="J49" s="236"/>
      <c r="K49" s="237"/>
      <c r="L49" s="218"/>
      <c r="M49" s="219"/>
      <c r="N49" s="388"/>
      <c r="O49" s="389"/>
      <c r="P49" s="390"/>
      <c r="Q49" s="378"/>
      <c r="R49" s="379"/>
      <c r="S49" s="380"/>
      <c r="T49" s="378"/>
      <c r="U49" s="379"/>
      <c r="V49" s="380"/>
      <c r="W49" s="378"/>
      <c r="X49" s="379"/>
      <c r="Y49" s="380"/>
      <c r="Z49" s="366"/>
    </row>
    <row r="50" spans="1:26" x14ac:dyDescent="0.25">
      <c r="A50" s="73"/>
      <c r="B50" s="91"/>
      <c r="C50" s="92"/>
      <c r="D50" s="84"/>
      <c r="E50" s="363"/>
      <c r="F50" s="226"/>
      <c r="G50" s="227"/>
      <c r="H50" s="230" t="s">
        <v>95</v>
      </c>
      <c r="I50" s="93"/>
      <c r="J50" s="94"/>
      <c r="K50" s="95"/>
      <c r="L50" s="216"/>
      <c r="M50" s="217"/>
      <c r="N50" s="369">
        <v>78243</v>
      </c>
      <c r="O50" s="370"/>
      <c r="P50" s="371"/>
      <c r="Q50" s="375">
        <f>+Q63</f>
        <v>157829</v>
      </c>
      <c r="R50" s="376"/>
      <c r="S50" s="377"/>
      <c r="T50" s="375">
        <v>0</v>
      </c>
      <c r="U50" s="376"/>
      <c r="V50" s="377"/>
      <c r="W50" s="375">
        <v>0</v>
      </c>
      <c r="X50" s="376"/>
      <c r="Y50" s="377"/>
      <c r="Z50" s="365">
        <f>+N50+Q50+T50+W50</f>
        <v>236072</v>
      </c>
    </row>
    <row r="51" spans="1:26" x14ac:dyDescent="0.25">
      <c r="A51" s="73"/>
      <c r="B51" s="96" t="s">
        <v>96</v>
      </c>
      <c r="C51" s="97" t="s">
        <v>97</v>
      </c>
      <c r="D51" s="88"/>
      <c r="E51" s="364"/>
      <c r="F51" s="228"/>
      <c r="G51" s="229"/>
      <c r="H51" s="231"/>
      <c r="I51" s="98"/>
      <c r="J51" s="99"/>
      <c r="K51" s="100"/>
      <c r="L51" s="218"/>
      <c r="M51" s="219"/>
      <c r="N51" s="372"/>
      <c r="O51" s="373"/>
      <c r="P51" s="374"/>
      <c r="Q51" s="378"/>
      <c r="R51" s="379"/>
      <c r="S51" s="380"/>
      <c r="T51" s="378"/>
      <c r="U51" s="379"/>
      <c r="V51" s="380"/>
      <c r="W51" s="378"/>
      <c r="X51" s="379"/>
      <c r="Y51" s="380"/>
      <c r="Z51" s="366"/>
    </row>
    <row r="52" spans="1:26" x14ac:dyDescent="0.25">
      <c r="A52" s="73"/>
      <c r="B52" s="381"/>
      <c r="C52" s="382"/>
      <c r="D52" s="383"/>
      <c r="E52" s="383"/>
      <c r="F52" s="382"/>
      <c r="G52" s="382"/>
      <c r="H52" s="382"/>
      <c r="I52" s="383"/>
      <c r="J52" s="383"/>
      <c r="K52" s="383"/>
      <c r="L52" s="382"/>
      <c r="M52" s="382"/>
      <c r="N52" s="382"/>
      <c r="O52" s="382"/>
      <c r="P52" s="382"/>
      <c r="Q52" s="382"/>
      <c r="R52" s="382"/>
      <c r="S52" s="382"/>
      <c r="T52" s="382"/>
      <c r="U52" s="382"/>
      <c r="V52" s="382"/>
      <c r="W52" s="382"/>
      <c r="X52" s="382"/>
      <c r="Y52" s="382"/>
      <c r="Z52" s="384"/>
    </row>
    <row r="53" spans="1:26" x14ac:dyDescent="0.25">
      <c r="A53" s="73"/>
      <c r="B53" s="247" t="s">
        <v>32</v>
      </c>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8"/>
    </row>
    <row r="54" spans="1:26" x14ac:dyDescent="0.25">
      <c r="A54" s="73"/>
      <c r="B54" s="310" t="s">
        <v>172</v>
      </c>
      <c r="C54" s="311"/>
      <c r="D54" s="312"/>
      <c r="E54" s="312"/>
      <c r="F54" s="312"/>
      <c r="G54" s="312"/>
      <c r="H54" s="312"/>
      <c r="I54" s="311"/>
      <c r="J54" s="311"/>
      <c r="K54" s="313"/>
      <c r="L54" s="298" t="s">
        <v>75</v>
      </c>
      <c r="M54" s="300"/>
      <c r="N54" s="298" t="s">
        <v>23</v>
      </c>
      <c r="O54" s="299"/>
      <c r="P54" s="300"/>
      <c r="Q54" s="298" t="s">
        <v>24</v>
      </c>
      <c r="R54" s="299"/>
      <c r="S54" s="300"/>
      <c r="T54" s="298" t="s">
        <v>25</v>
      </c>
      <c r="U54" s="299"/>
      <c r="V54" s="300"/>
      <c r="W54" s="298" t="s">
        <v>26</v>
      </c>
      <c r="X54" s="299"/>
      <c r="Y54" s="300"/>
      <c r="Z54" s="352" t="s">
        <v>0</v>
      </c>
    </row>
    <row r="55" spans="1:26" x14ac:dyDescent="0.25">
      <c r="A55" s="73"/>
      <c r="B55" s="252" t="s">
        <v>27</v>
      </c>
      <c r="C55" s="254"/>
      <c r="D55" s="252" t="s">
        <v>76</v>
      </c>
      <c r="E55" s="254"/>
      <c r="F55" s="355" t="s">
        <v>28</v>
      </c>
      <c r="G55" s="356"/>
      <c r="H55" s="359" t="s">
        <v>77</v>
      </c>
      <c r="I55" s="298" t="s">
        <v>78</v>
      </c>
      <c r="J55" s="299"/>
      <c r="K55" s="300"/>
      <c r="L55" s="301"/>
      <c r="M55" s="303"/>
      <c r="N55" s="304"/>
      <c r="O55" s="305"/>
      <c r="P55" s="306"/>
      <c r="Q55" s="304"/>
      <c r="R55" s="305"/>
      <c r="S55" s="306"/>
      <c r="T55" s="304"/>
      <c r="U55" s="305"/>
      <c r="V55" s="306"/>
      <c r="W55" s="304"/>
      <c r="X55" s="305"/>
      <c r="Y55" s="306"/>
      <c r="Z55" s="353"/>
    </row>
    <row r="56" spans="1:26" ht="45" x14ac:dyDescent="0.25">
      <c r="A56" s="73"/>
      <c r="B56" s="258"/>
      <c r="C56" s="260"/>
      <c r="D56" s="258"/>
      <c r="E56" s="260"/>
      <c r="F56" s="357"/>
      <c r="G56" s="358"/>
      <c r="H56" s="360"/>
      <c r="I56" s="304"/>
      <c r="J56" s="305"/>
      <c r="K56" s="306"/>
      <c r="L56" s="304"/>
      <c r="M56" s="306"/>
      <c r="N56" s="44" t="s">
        <v>47</v>
      </c>
      <c r="O56" s="78" t="s">
        <v>79</v>
      </c>
      <c r="P56" s="79" t="s">
        <v>80</v>
      </c>
      <c r="Q56" s="44" t="s">
        <v>47</v>
      </c>
      <c r="R56" s="78" t="s">
        <v>79</v>
      </c>
      <c r="S56" s="79" t="s">
        <v>80</v>
      </c>
      <c r="T56" s="44" t="s">
        <v>47</v>
      </c>
      <c r="U56" s="78" t="s">
        <v>79</v>
      </c>
      <c r="V56" s="79" t="s">
        <v>80</v>
      </c>
      <c r="W56" s="44" t="s">
        <v>47</v>
      </c>
      <c r="X56" s="78" t="s">
        <v>79</v>
      </c>
      <c r="Y56" s="79" t="s">
        <v>80</v>
      </c>
      <c r="Z56" s="354"/>
    </row>
    <row r="57" spans="1:26" x14ac:dyDescent="0.25">
      <c r="A57" s="73"/>
      <c r="B57" s="292" t="s">
        <v>81</v>
      </c>
      <c r="C57" s="293"/>
      <c r="D57" s="80" t="s">
        <v>82</v>
      </c>
      <c r="E57" s="81" t="s">
        <v>99</v>
      </c>
      <c r="F57" s="224"/>
      <c r="G57" s="225"/>
      <c r="H57" s="284" t="s">
        <v>85</v>
      </c>
      <c r="I57" s="82" t="s">
        <v>29</v>
      </c>
      <c r="J57" s="214">
        <v>2</v>
      </c>
      <c r="K57" s="215"/>
      <c r="L57" s="286">
        <f>+((J57-J58)/J58)*100%</f>
        <v>1</v>
      </c>
      <c r="M57" s="287"/>
      <c r="N57" s="290">
        <f>+((P57-P58)/+P58)*100%</f>
        <v>0</v>
      </c>
      <c r="O57" s="83" t="s">
        <v>82</v>
      </c>
      <c r="P57" s="29">
        <v>50</v>
      </c>
      <c r="Q57" s="290">
        <f>+((S57-S58)/+S58)*100%</f>
        <v>0.33333333333333331</v>
      </c>
      <c r="R57" s="83" t="s">
        <v>82</v>
      </c>
      <c r="S57" s="29">
        <v>100</v>
      </c>
      <c r="T57" s="290">
        <v>0</v>
      </c>
      <c r="U57" s="83" t="s">
        <v>82</v>
      </c>
      <c r="V57" s="29">
        <v>0</v>
      </c>
      <c r="W57" s="290">
        <v>0</v>
      </c>
      <c r="X57" s="83" t="s">
        <v>82</v>
      </c>
      <c r="Y57" s="29">
        <f>+V57</f>
        <v>0</v>
      </c>
      <c r="Z57" s="361">
        <f>+J57/J58</f>
        <v>2</v>
      </c>
    </row>
    <row r="58" spans="1:26" x14ac:dyDescent="0.25">
      <c r="A58" s="73"/>
      <c r="B58" s="294"/>
      <c r="C58" s="295"/>
      <c r="D58" s="84"/>
      <c r="E58" s="363"/>
      <c r="F58" s="226"/>
      <c r="G58" s="227"/>
      <c r="H58" s="285"/>
      <c r="I58" s="82" t="s">
        <v>87</v>
      </c>
      <c r="J58" s="214">
        <v>1</v>
      </c>
      <c r="K58" s="215"/>
      <c r="L58" s="288"/>
      <c r="M58" s="289"/>
      <c r="N58" s="291"/>
      <c r="O58" s="83" t="s">
        <v>88</v>
      </c>
      <c r="P58" s="37">
        <v>50</v>
      </c>
      <c r="Q58" s="291"/>
      <c r="R58" s="83" t="s">
        <v>88</v>
      </c>
      <c r="S58" s="37">
        <v>75</v>
      </c>
      <c r="T58" s="291"/>
      <c r="U58" s="83" t="s">
        <v>88</v>
      </c>
      <c r="V58" s="37">
        <v>0</v>
      </c>
      <c r="W58" s="291"/>
      <c r="X58" s="83" t="s">
        <v>88</v>
      </c>
      <c r="Y58" s="29">
        <f t="shared" ref="Y58:Y60" si="0">+V58</f>
        <v>0</v>
      </c>
      <c r="Z58" s="362"/>
    </row>
    <row r="59" spans="1:26" x14ac:dyDescent="0.25">
      <c r="A59" s="73"/>
      <c r="B59" s="85"/>
      <c r="C59" s="86"/>
      <c r="D59" s="84"/>
      <c r="E59" s="363"/>
      <c r="F59" s="226"/>
      <c r="G59" s="227"/>
      <c r="H59" s="230" t="s">
        <v>89</v>
      </c>
      <c r="I59" s="82" t="s">
        <v>29</v>
      </c>
      <c r="J59" s="214">
        <v>2</v>
      </c>
      <c r="K59" s="215"/>
      <c r="L59" s="286">
        <f>+((J59-J60)/J60)*100%</f>
        <v>0</v>
      </c>
      <c r="M59" s="287"/>
      <c r="N59" s="290">
        <f>+((P59-P60)/+P60)*100%</f>
        <v>0.33333333333333331</v>
      </c>
      <c r="O59" s="83" t="s">
        <v>82</v>
      </c>
      <c r="P59" s="29">
        <v>100</v>
      </c>
      <c r="Q59" s="290">
        <f>+((S59-S60)/+S60)*100%</f>
        <v>0.53846153846153844</v>
      </c>
      <c r="R59" s="83" t="s">
        <v>82</v>
      </c>
      <c r="S59" s="29">
        <v>100</v>
      </c>
      <c r="T59" s="290">
        <v>0</v>
      </c>
      <c r="U59" s="83" t="s">
        <v>82</v>
      </c>
      <c r="V59" s="29">
        <v>0</v>
      </c>
      <c r="W59" s="290">
        <v>0</v>
      </c>
      <c r="X59" s="83" t="s">
        <v>82</v>
      </c>
      <c r="Y59" s="29">
        <f t="shared" si="0"/>
        <v>0</v>
      </c>
      <c r="Z59" s="361">
        <f t="shared" ref="Z59" si="1">+J59/J60</f>
        <v>1</v>
      </c>
    </row>
    <row r="60" spans="1:26" x14ac:dyDescent="0.25">
      <c r="A60" s="73"/>
      <c r="B60" s="296" t="s">
        <v>90</v>
      </c>
      <c r="C60" s="297"/>
      <c r="D60" s="88"/>
      <c r="E60" s="364"/>
      <c r="F60" s="228"/>
      <c r="G60" s="229"/>
      <c r="H60" s="231"/>
      <c r="I60" s="82" t="s">
        <v>87</v>
      </c>
      <c r="J60" s="214">
        <v>2</v>
      </c>
      <c r="K60" s="215"/>
      <c r="L60" s="288"/>
      <c r="M60" s="289"/>
      <c r="N60" s="291"/>
      <c r="O60" s="83" t="s">
        <v>88</v>
      </c>
      <c r="P60" s="37">
        <v>75</v>
      </c>
      <c r="Q60" s="291"/>
      <c r="R60" s="83" t="s">
        <v>88</v>
      </c>
      <c r="S60" s="37">
        <v>65</v>
      </c>
      <c r="T60" s="291"/>
      <c r="U60" s="83" t="s">
        <v>88</v>
      </c>
      <c r="V60" s="37">
        <v>0</v>
      </c>
      <c r="W60" s="291"/>
      <c r="X60" s="83" t="s">
        <v>88</v>
      </c>
      <c r="Y60" s="29">
        <f t="shared" si="0"/>
        <v>0</v>
      </c>
      <c r="Z60" s="362"/>
    </row>
    <row r="61" spans="1:26" x14ac:dyDescent="0.25">
      <c r="A61" s="73"/>
      <c r="B61" s="220" t="s">
        <v>102</v>
      </c>
      <c r="C61" s="221"/>
      <c r="D61" s="89" t="s">
        <v>88</v>
      </c>
      <c r="E61" s="90" t="s">
        <v>103</v>
      </c>
      <c r="F61" s="224"/>
      <c r="G61" s="225"/>
      <c r="H61" s="230" t="s">
        <v>93</v>
      </c>
      <c r="I61" s="232"/>
      <c r="J61" s="233"/>
      <c r="K61" s="234"/>
      <c r="L61" s="216" t="s">
        <v>77</v>
      </c>
      <c r="M61" s="217"/>
      <c r="N61" s="238">
        <v>1250000</v>
      </c>
      <c r="O61" s="239"/>
      <c r="P61" s="240"/>
      <c r="Q61" s="406">
        <v>1250000</v>
      </c>
      <c r="R61" s="315"/>
      <c r="S61" s="316"/>
      <c r="T61" s="406">
        <v>1250000</v>
      </c>
      <c r="U61" s="315"/>
      <c r="V61" s="316"/>
      <c r="W61" s="406">
        <v>1250000</v>
      </c>
      <c r="X61" s="315"/>
      <c r="Y61" s="316"/>
      <c r="Z61" s="365">
        <f>T61+N61+Q61+W61</f>
        <v>5000000</v>
      </c>
    </row>
    <row r="62" spans="1:26" x14ac:dyDescent="0.25">
      <c r="A62" s="73"/>
      <c r="B62" s="222"/>
      <c r="C62" s="223"/>
      <c r="D62" s="84"/>
      <c r="E62" s="363"/>
      <c r="F62" s="226"/>
      <c r="G62" s="227"/>
      <c r="H62" s="231"/>
      <c r="I62" s="235"/>
      <c r="J62" s="236"/>
      <c r="K62" s="237"/>
      <c r="L62" s="218"/>
      <c r="M62" s="219"/>
      <c r="N62" s="241"/>
      <c r="O62" s="242"/>
      <c r="P62" s="243"/>
      <c r="Q62" s="349"/>
      <c r="R62" s="350"/>
      <c r="S62" s="351"/>
      <c r="T62" s="349"/>
      <c r="U62" s="350"/>
      <c r="V62" s="351"/>
      <c r="W62" s="349"/>
      <c r="X62" s="350"/>
      <c r="Y62" s="351"/>
      <c r="Z62" s="366"/>
    </row>
    <row r="63" spans="1:26" x14ac:dyDescent="0.25">
      <c r="A63" s="73"/>
      <c r="B63" s="91"/>
      <c r="C63" s="92"/>
      <c r="D63" s="84"/>
      <c r="E63" s="363"/>
      <c r="F63" s="226"/>
      <c r="G63" s="227"/>
      <c r="H63" s="230" t="s">
        <v>95</v>
      </c>
      <c r="I63" s="93"/>
      <c r="J63" s="94"/>
      <c r="K63" s="95"/>
      <c r="L63" s="216"/>
      <c r="M63" s="217"/>
      <c r="N63" s="431">
        <v>78243</v>
      </c>
      <c r="O63" s="432"/>
      <c r="P63" s="433"/>
      <c r="Q63" s="406">
        <v>157829</v>
      </c>
      <c r="R63" s="315"/>
      <c r="S63" s="316"/>
      <c r="T63" s="406">
        <v>0</v>
      </c>
      <c r="U63" s="315"/>
      <c r="V63" s="316"/>
      <c r="W63" s="406">
        <v>0</v>
      </c>
      <c r="X63" s="315"/>
      <c r="Y63" s="316"/>
      <c r="Z63" s="365">
        <f>T63+N63+Q63+W63</f>
        <v>236072</v>
      </c>
    </row>
    <row r="64" spans="1:26" x14ac:dyDescent="0.25">
      <c r="A64" s="73"/>
      <c r="B64" s="96" t="s">
        <v>96</v>
      </c>
      <c r="C64" s="97" t="s">
        <v>97</v>
      </c>
      <c r="D64" s="88"/>
      <c r="E64" s="364"/>
      <c r="F64" s="228"/>
      <c r="G64" s="229"/>
      <c r="H64" s="231"/>
      <c r="I64" s="98"/>
      <c r="J64" s="99"/>
      <c r="K64" s="100"/>
      <c r="L64" s="218"/>
      <c r="M64" s="219"/>
      <c r="N64" s="434"/>
      <c r="O64" s="435"/>
      <c r="P64" s="436"/>
      <c r="Q64" s="349"/>
      <c r="R64" s="350"/>
      <c r="S64" s="351"/>
      <c r="T64" s="349"/>
      <c r="U64" s="350"/>
      <c r="V64" s="351"/>
      <c r="W64" s="349"/>
      <c r="X64" s="350"/>
      <c r="Y64" s="351"/>
      <c r="Z64" s="366"/>
    </row>
    <row r="65" spans="1:26" x14ac:dyDescent="0.25">
      <c r="A65" s="73"/>
      <c r="B65" s="101"/>
      <c r="C65" s="102"/>
      <c r="D65" s="102"/>
      <c r="E65" s="102"/>
      <c r="F65" s="102"/>
      <c r="G65" s="102"/>
      <c r="H65" s="102"/>
      <c r="I65" s="27"/>
      <c r="J65" s="27"/>
      <c r="K65" s="27"/>
      <c r="L65" s="102"/>
      <c r="M65" s="102"/>
      <c r="N65" s="27"/>
      <c r="O65" s="27"/>
      <c r="P65" s="27"/>
      <c r="Q65" s="27"/>
      <c r="R65" s="27"/>
      <c r="S65" s="27"/>
      <c r="T65" s="27"/>
      <c r="U65" s="27"/>
      <c r="V65" s="27"/>
      <c r="W65" s="27"/>
      <c r="X65" s="27"/>
      <c r="Y65" s="27"/>
      <c r="Z65" s="28"/>
    </row>
    <row r="66" spans="1:26" x14ac:dyDescent="0.25">
      <c r="A66" s="73"/>
      <c r="B66" s="145"/>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7"/>
    </row>
    <row r="67" spans="1:26" x14ac:dyDescent="0.25">
      <c r="A67" s="73"/>
      <c r="B67" s="247" t="s">
        <v>33</v>
      </c>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8"/>
    </row>
    <row r="68" spans="1:26" ht="15.75" x14ac:dyDescent="0.25">
      <c r="A68" s="73"/>
      <c r="B68" s="437" t="s">
        <v>34</v>
      </c>
      <c r="C68" s="437"/>
      <c r="D68" s="437"/>
      <c r="E68" s="437"/>
      <c r="F68" s="438"/>
      <c r="G68" s="438"/>
      <c r="H68" s="401" t="s">
        <v>35</v>
      </c>
      <c r="I68" s="402"/>
      <c r="J68" s="402"/>
      <c r="K68" s="402"/>
      <c r="L68" s="402"/>
      <c r="M68" s="402"/>
      <c r="N68" s="402"/>
      <c r="O68" s="402"/>
      <c r="P68" s="403"/>
      <c r="Q68" s="404" t="s">
        <v>36</v>
      </c>
      <c r="R68" s="404"/>
      <c r="S68" s="405"/>
      <c r="T68" s="405"/>
      <c r="U68" s="405"/>
      <c r="V68" s="405"/>
      <c r="W68" s="404" t="s">
        <v>37</v>
      </c>
      <c r="X68" s="404"/>
      <c r="Y68" s="405"/>
      <c r="Z68" s="405"/>
    </row>
    <row r="69" spans="1:26" x14ac:dyDescent="0.25">
      <c r="A69" s="73"/>
      <c r="B69" s="439" t="s">
        <v>173</v>
      </c>
      <c r="C69" s="439"/>
      <c r="D69" s="439"/>
      <c r="E69" s="439"/>
      <c r="F69" s="439"/>
      <c r="G69" s="439"/>
      <c r="H69" s="397" t="s">
        <v>174</v>
      </c>
      <c r="I69" s="397"/>
      <c r="J69" s="397"/>
      <c r="K69" s="397"/>
      <c r="L69" s="397"/>
      <c r="M69" s="397"/>
      <c r="N69" s="397"/>
      <c r="O69" s="397"/>
      <c r="P69" s="397"/>
      <c r="Q69" s="398">
        <v>43009</v>
      </c>
      <c r="R69" s="399"/>
      <c r="S69" s="399"/>
      <c r="T69" s="399"/>
      <c r="U69" s="399"/>
      <c r="V69" s="400"/>
      <c r="W69" s="398">
        <v>43100</v>
      </c>
      <c r="X69" s="399"/>
      <c r="Y69" s="399"/>
      <c r="Z69" s="400"/>
    </row>
    <row r="70" spans="1:26" x14ac:dyDescent="0.25">
      <c r="A70" s="73"/>
      <c r="B70" s="439"/>
      <c r="C70" s="439"/>
      <c r="D70" s="439"/>
      <c r="E70" s="439"/>
      <c r="F70" s="439"/>
      <c r="G70" s="439"/>
      <c r="H70" s="397" t="s">
        <v>175</v>
      </c>
      <c r="I70" s="397"/>
      <c r="J70" s="397"/>
      <c r="K70" s="397"/>
      <c r="L70" s="397"/>
      <c r="M70" s="397"/>
      <c r="N70" s="397"/>
      <c r="O70" s="397"/>
      <c r="P70" s="397"/>
      <c r="Q70" s="398">
        <v>43009</v>
      </c>
      <c r="R70" s="399"/>
      <c r="S70" s="399"/>
      <c r="T70" s="399"/>
      <c r="U70" s="399"/>
      <c r="V70" s="400"/>
      <c r="W70" s="398">
        <v>43100</v>
      </c>
      <c r="X70" s="399"/>
      <c r="Y70" s="399"/>
      <c r="Z70" s="400"/>
    </row>
    <row r="71" spans="1:26" x14ac:dyDescent="0.25">
      <c r="A71" s="73"/>
      <c r="B71" s="439"/>
      <c r="C71" s="439"/>
      <c r="D71" s="439"/>
      <c r="E71" s="439"/>
      <c r="F71" s="439"/>
      <c r="G71" s="439"/>
      <c r="H71" s="397" t="s">
        <v>176</v>
      </c>
      <c r="I71" s="397"/>
      <c r="J71" s="397"/>
      <c r="K71" s="397"/>
      <c r="L71" s="397"/>
      <c r="M71" s="397"/>
      <c r="N71" s="397"/>
      <c r="O71" s="397"/>
      <c r="P71" s="397"/>
      <c r="Q71" s="398">
        <v>43009</v>
      </c>
      <c r="R71" s="399"/>
      <c r="S71" s="399"/>
      <c r="T71" s="399"/>
      <c r="U71" s="399"/>
      <c r="V71" s="400"/>
      <c r="W71" s="398">
        <v>43100</v>
      </c>
      <c r="X71" s="399"/>
      <c r="Y71" s="399"/>
      <c r="Z71" s="400"/>
    </row>
    <row r="72" spans="1:26" x14ac:dyDescent="0.25">
      <c r="A72" s="73"/>
      <c r="B72" s="439"/>
      <c r="C72" s="439"/>
      <c r="D72" s="439"/>
      <c r="E72" s="439"/>
      <c r="F72" s="439"/>
      <c r="G72" s="439"/>
      <c r="H72" s="397" t="s">
        <v>177</v>
      </c>
      <c r="I72" s="397"/>
      <c r="J72" s="397"/>
      <c r="K72" s="397"/>
      <c r="L72" s="397"/>
      <c r="M72" s="397"/>
      <c r="N72" s="397"/>
      <c r="O72" s="397"/>
      <c r="P72" s="397"/>
      <c r="Q72" s="398">
        <v>43009</v>
      </c>
      <c r="R72" s="399"/>
      <c r="S72" s="399"/>
      <c r="T72" s="399"/>
      <c r="U72" s="399"/>
      <c r="V72" s="400"/>
      <c r="W72" s="398">
        <v>43100</v>
      </c>
      <c r="X72" s="399"/>
      <c r="Y72" s="399"/>
      <c r="Z72" s="400"/>
    </row>
    <row r="73" spans="1:26" x14ac:dyDescent="0.25">
      <c r="A73" s="73"/>
      <c r="B73" s="439"/>
      <c r="C73" s="439"/>
      <c r="D73" s="439"/>
      <c r="E73" s="439"/>
      <c r="F73" s="439"/>
      <c r="G73" s="439"/>
      <c r="H73" s="397"/>
      <c r="I73" s="397"/>
      <c r="J73" s="397"/>
      <c r="K73" s="397"/>
      <c r="L73" s="397"/>
      <c r="M73" s="397"/>
      <c r="N73" s="397"/>
      <c r="O73" s="397"/>
      <c r="P73" s="397"/>
      <c r="Q73" s="440"/>
      <c r="R73" s="441"/>
      <c r="S73" s="441"/>
      <c r="T73" s="441"/>
      <c r="U73" s="441"/>
      <c r="V73" s="442"/>
      <c r="W73" s="398"/>
      <c r="X73" s="399"/>
      <c r="Y73" s="399"/>
      <c r="Z73" s="400"/>
    </row>
    <row r="74" spans="1:26" x14ac:dyDescent="0.25">
      <c r="A74" s="73"/>
      <c r="B74" s="12"/>
      <c r="C74" s="13"/>
      <c r="D74" s="13"/>
      <c r="E74" s="13"/>
      <c r="F74" s="13"/>
      <c r="G74" s="14"/>
      <c r="H74" s="15"/>
      <c r="I74" s="185" t="s">
        <v>153</v>
      </c>
      <c r="J74" s="186"/>
      <c r="K74" s="186"/>
      <c r="L74" s="186"/>
      <c r="M74" s="186"/>
      <c r="N74" s="186"/>
      <c r="O74" s="186"/>
      <c r="P74" s="187"/>
      <c r="Q74" s="188"/>
      <c r="R74" s="189"/>
      <c r="S74" s="189"/>
      <c r="T74" s="189"/>
      <c r="U74" s="189"/>
      <c r="V74" s="190"/>
      <c r="W74" s="188"/>
      <c r="X74" s="189"/>
      <c r="Y74" s="189"/>
      <c r="Z74" s="190"/>
    </row>
    <row r="75" spans="1:26" x14ac:dyDescent="0.25">
      <c r="A75" s="73"/>
      <c r="B75" s="191"/>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3"/>
    </row>
    <row r="76" spans="1:26" x14ac:dyDescent="0.25">
      <c r="A76" s="73"/>
      <c r="B76" s="194" t="s">
        <v>38</v>
      </c>
      <c r="C76" s="194"/>
      <c r="D76" s="194"/>
      <c r="E76" s="194"/>
      <c r="F76" s="194"/>
      <c r="G76" s="194"/>
      <c r="H76" s="51" t="s">
        <v>39</v>
      </c>
      <c r="I76" s="194" t="s">
        <v>40</v>
      </c>
      <c r="J76" s="194"/>
      <c r="K76" s="194"/>
      <c r="L76" s="194"/>
      <c r="M76" s="194"/>
      <c r="N76" s="194"/>
      <c r="O76" s="194"/>
      <c r="P76" s="194"/>
      <c r="Q76" s="195" t="s">
        <v>39</v>
      </c>
      <c r="R76" s="196"/>
      <c r="S76" s="197"/>
      <c r="T76" s="197"/>
      <c r="U76" s="197"/>
      <c r="V76" s="197"/>
      <c r="W76" s="197"/>
      <c r="X76" s="197"/>
      <c r="Y76" s="197"/>
      <c r="Z76" s="198"/>
    </row>
    <row r="77" spans="1:26" x14ac:dyDescent="0.25">
      <c r="A77" s="73"/>
      <c r="B77" s="171" t="s">
        <v>154</v>
      </c>
      <c r="C77" s="199"/>
      <c r="D77" s="199"/>
      <c r="E77" s="199"/>
      <c r="F77" s="172"/>
      <c r="G77" s="173"/>
      <c r="H77" s="16"/>
      <c r="I77" s="200" t="s">
        <v>155</v>
      </c>
      <c r="J77" s="172"/>
      <c r="K77" s="172"/>
      <c r="L77" s="172"/>
      <c r="M77" s="172"/>
      <c r="N77" s="172"/>
      <c r="O77" s="172"/>
      <c r="P77" s="173"/>
      <c r="Q77" s="314"/>
      <c r="R77" s="197"/>
      <c r="S77" s="197"/>
      <c r="T77" s="197"/>
      <c r="U77" s="197"/>
      <c r="V77" s="197"/>
      <c r="W77" s="197"/>
      <c r="X77" s="197"/>
      <c r="Y77" s="197"/>
      <c r="Z77" s="198"/>
    </row>
    <row r="78" spans="1:26" x14ac:dyDescent="0.25">
      <c r="A78" s="73"/>
      <c r="B78" s="171" t="s">
        <v>178</v>
      </c>
      <c r="C78" s="199"/>
      <c r="D78" s="199"/>
      <c r="E78" s="199"/>
      <c r="F78" s="172"/>
      <c r="G78" s="173"/>
      <c r="H78" s="16"/>
      <c r="I78" s="200"/>
      <c r="J78" s="172"/>
      <c r="K78" s="172"/>
      <c r="L78" s="172"/>
      <c r="M78" s="172"/>
      <c r="N78" s="172"/>
      <c r="O78" s="172"/>
      <c r="P78" s="173"/>
      <c r="Q78" s="314" t="s">
        <v>77</v>
      </c>
      <c r="R78" s="197"/>
      <c r="S78" s="197"/>
      <c r="T78" s="197"/>
      <c r="U78" s="197"/>
      <c r="V78" s="197"/>
      <c r="W78" s="197"/>
      <c r="X78" s="197"/>
      <c r="Y78" s="197"/>
      <c r="Z78" s="198"/>
    </row>
    <row r="79" spans="1:26" x14ac:dyDescent="0.25">
      <c r="A79" s="73"/>
      <c r="B79" s="200" t="s">
        <v>158</v>
      </c>
      <c r="C79" s="172"/>
      <c r="D79" s="172"/>
      <c r="E79" s="172"/>
      <c r="F79" s="172"/>
      <c r="G79" s="173"/>
      <c r="H79" s="16"/>
      <c r="I79" s="200"/>
      <c r="J79" s="172"/>
      <c r="K79" s="172"/>
      <c r="L79" s="172"/>
      <c r="M79" s="172"/>
      <c r="N79" s="172"/>
      <c r="O79" s="172"/>
      <c r="P79" s="173"/>
      <c r="Q79" s="314"/>
      <c r="R79" s="197"/>
      <c r="S79" s="197"/>
      <c r="T79" s="197"/>
      <c r="U79" s="197"/>
      <c r="V79" s="197"/>
      <c r="W79" s="197"/>
      <c r="X79" s="197"/>
      <c r="Y79" s="197"/>
      <c r="Z79" s="198"/>
    </row>
    <row r="80" spans="1:26" x14ac:dyDescent="0.25">
      <c r="A80" s="73"/>
      <c r="B80" s="200" t="s">
        <v>179</v>
      </c>
      <c r="C80" s="172"/>
      <c r="D80" s="172"/>
      <c r="E80" s="172"/>
      <c r="F80" s="172"/>
      <c r="G80" s="173"/>
      <c r="H80" s="16"/>
      <c r="I80" s="200"/>
      <c r="J80" s="172"/>
      <c r="K80" s="172"/>
      <c r="L80" s="172"/>
      <c r="M80" s="172"/>
      <c r="N80" s="172"/>
      <c r="O80" s="172"/>
      <c r="P80" s="173"/>
      <c r="Q80" s="314"/>
      <c r="R80" s="197"/>
      <c r="S80" s="197"/>
      <c r="T80" s="197"/>
      <c r="U80" s="197"/>
      <c r="V80" s="197"/>
      <c r="W80" s="197"/>
      <c r="X80" s="197"/>
      <c r="Y80" s="197"/>
      <c r="Z80" s="198"/>
    </row>
    <row r="81" spans="1:26" x14ac:dyDescent="0.25">
      <c r="A81" s="73"/>
      <c r="B81" s="200" t="s">
        <v>180</v>
      </c>
      <c r="C81" s="172"/>
      <c r="D81" s="172"/>
      <c r="E81" s="172"/>
      <c r="F81" s="172"/>
      <c r="G81" s="173"/>
      <c r="H81" s="16"/>
      <c r="I81" s="200"/>
      <c r="J81" s="172"/>
      <c r="K81" s="172"/>
      <c r="L81" s="172"/>
      <c r="M81" s="172"/>
      <c r="N81" s="172"/>
      <c r="O81" s="172"/>
      <c r="P81" s="173"/>
      <c r="Q81" s="314"/>
      <c r="R81" s="197"/>
      <c r="S81" s="197"/>
      <c r="T81" s="197"/>
      <c r="U81" s="197"/>
      <c r="V81" s="197"/>
      <c r="W81" s="197"/>
      <c r="X81" s="197"/>
      <c r="Y81" s="197"/>
      <c r="Z81" s="198"/>
    </row>
    <row r="82" spans="1:26" x14ac:dyDescent="0.25">
      <c r="A82" s="73"/>
      <c r="B82" s="148"/>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50"/>
    </row>
    <row r="83" spans="1:26" x14ac:dyDescent="0.25">
      <c r="A83" s="73"/>
      <c r="B83" s="168" t="s">
        <v>41</v>
      </c>
      <c r="C83" s="59"/>
      <c r="D83" s="59"/>
      <c r="E83" s="59"/>
      <c r="F83" s="17" t="s">
        <v>42</v>
      </c>
      <c r="G83" s="171" t="s">
        <v>181</v>
      </c>
      <c r="H83" s="172"/>
      <c r="I83" s="172"/>
      <c r="J83" s="172"/>
      <c r="K83" s="172"/>
      <c r="L83" s="172"/>
      <c r="M83" s="172"/>
      <c r="N83" s="172"/>
      <c r="O83" s="172"/>
      <c r="P83" s="172"/>
      <c r="Q83" s="172"/>
      <c r="R83" s="172"/>
      <c r="S83" s="172"/>
      <c r="T83" s="172"/>
      <c r="U83" s="172"/>
      <c r="V83" s="172"/>
      <c r="W83" s="172"/>
      <c r="X83" s="172"/>
      <c r="Y83" s="172"/>
      <c r="Z83" s="173"/>
    </row>
    <row r="84" spans="1:26" x14ac:dyDescent="0.25">
      <c r="A84" s="73"/>
      <c r="B84" s="169"/>
      <c r="C84" s="60"/>
      <c r="D84" s="60"/>
      <c r="E84" s="60"/>
      <c r="F84" s="17" t="s">
        <v>43</v>
      </c>
      <c r="G84" s="174" t="s">
        <v>182</v>
      </c>
      <c r="H84" s="175"/>
      <c r="I84" s="175"/>
      <c r="J84" s="175"/>
      <c r="K84" s="175"/>
      <c r="L84" s="175"/>
      <c r="M84" s="175"/>
      <c r="N84" s="175"/>
      <c r="O84" s="175"/>
      <c r="P84" s="175"/>
      <c r="Q84" s="175"/>
      <c r="R84" s="175"/>
      <c r="S84" s="175"/>
      <c r="T84" s="175"/>
      <c r="U84" s="175"/>
      <c r="V84" s="175"/>
      <c r="W84" s="175"/>
      <c r="X84" s="175"/>
      <c r="Y84" s="175"/>
      <c r="Z84" s="176"/>
    </row>
    <row r="85" spans="1:26" x14ac:dyDescent="0.25">
      <c r="A85" s="73"/>
      <c r="B85" s="169"/>
      <c r="C85" s="60"/>
      <c r="D85" s="60"/>
      <c r="E85" s="60"/>
      <c r="F85" s="177" t="s">
        <v>44</v>
      </c>
      <c r="G85" s="179" t="s">
        <v>183</v>
      </c>
      <c r="H85" s="180"/>
      <c r="I85" s="180"/>
      <c r="J85" s="180"/>
      <c r="K85" s="180"/>
      <c r="L85" s="180"/>
      <c r="M85" s="180"/>
      <c r="N85" s="180"/>
      <c r="O85" s="180"/>
      <c r="P85" s="180"/>
      <c r="Q85" s="180"/>
      <c r="R85" s="180"/>
      <c r="S85" s="180"/>
      <c r="T85" s="180"/>
      <c r="U85" s="180"/>
      <c r="V85" s="180"/>
      <c r="W85" s="180"/>
      <c r="X85" s="180"/>
      <c r="Y85" s="180"/>
      <c r="Z85" s="181"/>
    </row>
    <row r="86" spans="1:26" x14ac:dyDescent="0.25">
      <c r="A86" s="73"/>
      <c r="B86" s="170"/>
      <c r="C86" s="61"/>
      <c r="D86" s="61"/>
      <c r="E86" s="61"/>
      <c r="F86" s="178"/>
      <c r="G86" s="182"/>
      <c r="H86" s="183"/>
      <c r="I86" s="183"/>
      <c r="J86" s="183"/>
      <c r="K86" s="183"/>
      <c r="L86" s="183"/>
      <c r="M86" s="183"/>
      <c r="N86" s="183"/>
      <c r="O86" s="183"/>
      <c r="P86" s="183"/>
      <c r="Q86" s="183"/>
      <c r="R86" s="183"/>
      <c r="S86" s="183"/>
      <c r="T86" s="183"/>
      <c r="U86" s="183"/>
      <c r="V86" s="183"/>
      <c r="W86" s="183"/>
      <c r="X86" s="183"/>
      <c r="Y86" s="183"/>
      <c r="Z86" s="184"/>
    </row>
    <row r="87" spans="1:26" x14ac:dyDescent="0.25">
      <c r="A87" s="73"/>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50"/>
    </row>
    <row r="88" spans="1:26"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x14ac:dyDescent="0.25">
      <c r="A89" s="73"/>
      <c r="B89" s="18" t="s">
        <v>45</v>
      </c>
      <c r="C89" s="18"/>
      <c r="D89" s="18"/>
      <c r="E89" s="18"/>
      <c r="F89" s="73"/>
      <c r="G89" s="73"/>
      <c r="H89" s="73"/>
      <c r="I89" s="73"/>
      <c r="J89" s="73"/>
      <c r="K89" s="73"/>
      <c r="L89" s="73"/>
      <c r="M89" s="73"/>
      <c r="N89" s="73"/>
      <c r="O89" s="73"/>
      <c r="P89" s="73"/>
      <c r="Q89" s="73"/>
      <c r="R89" s="73"/>
      <c r="S89" s="73"/>
      <c r="T89" s="73"/>
      <c r="U89" s="73"/>
      <c r="V89" s="73"/>
      <c r="W89" s="73"/>
      <c r="X89" s="73"/>
      <c r="Y89" s="73"/>
      <c r="Z89" s="73"/>
    </row>
    <row r="90" spans="1:26"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x14ac:dyDescent="0.25">
      <c r="A91" s="22"/>
      <c r="B91" s="66">
        <v>0</v>
      </c>
      <c r="C91" s="66"/>
      <c r="D91" s="66"/>
      <c r="E91" s="66"/>
      <c r="F91" s="66">
        <v>1000</v>
      </c>
      <c r="G91" s="66">
        <v>2000</v>
      </c>
      <c r="H91" s="66">
        <v>3000</v>
      </c>
      <c r="I91" s="66">
        <v>4000</v>
      </c>
      <c r="J91" s="336">
        <v>5000</v>
      </c>
      <c r="K91" s="336"/>
      <c r="L91" s="336"/>
      <c r="M91" s="336">
        <v>6000</v>
      </c>
      <c r="N91" s="336"/>
      <c r="O91" s="337"/>
      <c r="P91" s="337"/>
      <c r="Q91" s="337">
        <v>9000</v>
      </c>
      <c r="R91" s="338"/>
      <c r="S91" s="338"/>
      <c r="T91" s="339"/>
      <c r="U91" s="67"/>
      <c r="V91" s="340" t="s">
        <v>0</v>
      </c>
      <c r="W91" s="341"/>
      <c r="X91" s="341"/>
      <c r="Y91" s="341"/>
      <c r="Z91" s="22"/>
    </row>
    <row r="92" spans="1:26" x14ac:dyDescent="0.25">
      <c r="A92" s="22"/>
      <c r="B92" s="19">
        <v>2</v>
      </c>
      <c r="C92" s="19" t="s">
        <v>167</v>
      </c>
      <c r="D92" s="19"/>
      <c r="E92" s="19"/>
      <c r="F92" s="65">
        <v>0</v>
      </c>
      <c r="G92" s="65">
        <v>0</v>
      </c>
      <c r="H92" s="65">
        <f>78243+157829</f>
        <v>236072</v>
      </c>
      <c r="I92" s="65"/>
      <c r="J92" s="342">
        <v>0</v>
      </c>
      <c r="K92" s="343"/>
      <c r="L92" s="344"/>
      <c r="M92" s="342">
        <v>0</v>
      </c>
      <c r="N92" s="343"/>
      <c r="O92" s="343"/>
      <c r="P92" s="343"/>
      <c r="Q92" s="62">
        <v>0</v>
      </c>
      <c r="R92" s="63"/>
      <c r="S92" s="63"/>
      <c r="T92" s="64"/>
      <c r="U92" s="64"/>
      <c r="V92" s="345">
        <f>+F92+G92+H92+I92+J92+M92+Q92</f>
        <v>236072</v>
      </c>
      <c r="W92" s="346"/>
      <c r="X92" s="346"/>
      <c r="Y92" s="346"/>
      <c r="Z92" s="20"/>
    </row>
    <row r="93" spans="1:26" x14ac:dyDescent="0.25">
      <c r="A93" s="22"/>
      <c r="B93" s="19"/>
      <c r="C93" s="19"/>
      <c r="D93" s="19"/>
      <c r="E93" s="19"/>
      <c r="F93" s="65"/>
      <c r="G93" s="65"/>
      <c r="H93" s="65"/>
      <c r="I93" s="65"/>
      <c r="J93" s="342"/>
      <c r="K93" s="343"/>
      <c r="L93" s="344"/>
      <c r="M93" s="342"/>
      <c r="N93" s="343"/>
      <c r="O93" s="343"/>
      <c r="P93" s="343"/>
      <c r="Q93" s="62"/>
      <c r="R93" s="63"/>
      <c r="S93" s="63"/>
      <c r="T93" s="64"/>
      <c r="U93" s="64"/>
      <c r="V93" s="345">
        <f>+F93+G93+H93+I93+J93+M93+Q93</f>
        <v>0</v>
      </c>
      <c r="W93" s="346"/>
      <c r="X93" s="346"/>
      <c r="Y93" s="346"/>
      <c r="Z93" s="20"/>
    </row>
    <row r="94" spans="1:26" x14ac:dyDescent="0.25">
      <c r="A94" s="22"/>
      <c r="B94" s="24"/>
      <c r="C94" s="24"/>
      <c r="D94" s="24"/>
      <c r="E94" s="24"/>
      <c r="F94" s="68"/>
      <c r="G94" s="68"/>
      <c r="H94" s="68"/>
      <c r="I94" s="68"/>
      <c r="J94" s="337"/>
      <c r="K94" s="338"/>
      <c r="L94" s="339"/>
      <c r="M94" s="337"/>
      <c r="N94" s="338"/>
      <c r="O94" s="338"/>
      <c r="P94" s="338"/>
      <c r="Q94" s="337"/>
      <c r="R94" s="338"/>
      <c r="S94" s="338"/>
      <c r="T94" s="339"/>
      <c r="U94" s="67"/>
      <c r="V94" s="345"/>
      <c r="W94" s="346"/>
      <c r="X94" s="346"/>
      <c r="Y94" s="346"/>
      <c r="Z94" s="22"/>
    </row>
    <row r="95" spans="1:26" x14ac:dyDescent="0.25">
      <c r="A95" s="22"/>
      <c r="B95" s="19" t="s">
        <v>0</v>
      </c>
      <c r="C95" s="19"/>
      <c r="D95" s="19"/>
      <c r="E95" s="19"/>
      <c r="F95" s="72">
        <f>+F92+F93</f>
        <v>0</v>
      </c>
      <c r="G95" s="72">
        <f>+G92+G93</f>
        <v>0</v>
      </c>
      <c r="H95" s="72">
        <f>+H92+H93</f>
        <v>236072</v>
      </c>
      <c r="I95" s="72">
        <f>+I92+I93</f>
        <v>0</v>
      </c>
      <c r="J95" s="412">
        <f>+J92+J93</f>
        <v>0</v>
      </c>
      <c r="K95" s="413"/>
      <c r="L95" s="414"/>
      <c r="M95" s="412">
        <f>+M92+M93</f>
        <v>0</v>
      </c>
      <c r="N95" s="413"/>
      <c r="O95" s="413"/>
      <c r="P95" s="414"/>
      <c r="Q95" s="412">
        <f>+Q92+Q93</f>
        <v>0</v>
      </c>
      <c r="R95" s="413"/>
      <c r="S95" s="413"/>
      <c r="T95" s="414"/>
      <c r="U95" s="67"/>
      <c r="V95" s="443">
        <f>SUM(V92:Y94)</f>
        <v>236072</v>
      </c>
      <c r="W95" s="444"/>
      <c r="X95" s="444"/>
      <c r="Y95" s="445"/>
      <c r="Z95" s="22"/>
    </row>
    <row r="96" spans="1:26"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9" spans="1:26" x14ac:dyDescent="0.25">
      <c r="A99" s="73"/>
      <c r="B99" s="151"/>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3"/>
    </row>
    <row r="100" spans="1:26" ht="23.25" x14ac:dyDescent="0.35">
      <c r="A100" s="73"/>
      <c r="B100" s="154" t="s">
        <v>59</v>
      </c>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6"/>
    </row>
    <row r="101" spans="1:26" ht="20.25" x14ac:dyDescent="0.3">
      <c r="A101" s="73"/>
      <c r="B101" s="157" t="s">
        <v>184</v>
      </c>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9"/>
    </row>
    <row r="102" spans="1:26" ht="18" x14ac:dyDescent="0.25">
      <c r="A102" s="73"/>
      <c r="B102" s="160" t="s">
        <v>185</v>
      </c>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2"/>
    </row>
    <row r="103" spans="1:26" ht="18" x14ac:dyDescent="0.25">
      <c r="A103" s="73"/>
      <c r="B103" s="160" t="s">
        <v>62</v>
      </c>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2"/>
    </row>
    <row r="104" spans="1:26" x14ac:dyDescent="0.25">
      <c r="A104" s="73"/>
      <c r="B104" s="163"/>
      <c r="C104" s="164"/>
      <c r="D104" s="164"/>
      <c r="E104" s="164"/>
      <c r="F104" s="165"/>
      <c r="G104" s="165"/>
      <c r="H104" s="165"/>
      <c r="I104" s="165"/>
      <c r="J104" s="165"/>
      <c r="K104" s="165"/>
      <c r="L104" s="165"/>
      <c r="M104" s="165"/>
      <c r="N104" s="165"/>
      <c r="O104" s="165"/>
      <c r="P104" s="165"/>
      <c r="Q104" s="165"/>
      <c r="R104" s="165"/>
      <c r="S104" s="165"/>
      <c r="T104" s="165"/>
      <c r="U104" s="165"/>
      <c r="V104" s="165"/>
      <c r="W104" s="165"/>
      <c r="X104" s="165"/>
      <c r="Y104" s="165"/>
      <c r="Z104" s="166"/>
    </row>
    <row r="105" spans="1:26" x14ac:dyDescent="0.25">
      <c r="A105" s="73"/>
      <c r="B105" s="167"/>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6"/>
    </row>
    <row r="106" spans="1:26" x14ac:dyDescent="0.25">
      <c r="A106" s="73"/>
      <c r="B106" s="167"/>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6"/>
    </row>
    <row r="107" spans="1:26" x14ac:dyDescent="0.25">
      <c r="A107" s="73"/>
      <c r="B107" s="421"/>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3"/>
    </row>
    <row r="108" spans="1:26" x14ac:dyDescent="0.25">
      <c r="A108" s="1"/>
      <c r="B108" s="317" t="s">
        <v>1</v>
      </c>
      <c r="C108" s="30"/>
      <c r="D108" s="30"/>
      <c r="E108" s="30"/>
      <c r="F108" s="224" t="s">
        <v>51</v>
      </c>
      <c r="G108" s="315"/>
      <c r="H108" s="315"/>
      <c r="I108" s="315"/>
      <c r="J108" s="315"/>
      <c r="K108" s="315"/>
      <c r="L108" s="315"/>
      <c r="M108" s="315"/>
      <c r="N108" s="315"/>
      <c r="O108" s="315"/>
      <c r="P108" s="315"/>
      <c r="Q108" s="315"/>
      <c r="R108" s="315"/>
      <c r="S108" s="315"/>
      <c r="T108" s="315"/>
      <c r="U108" s="315"/>
      <c r="V108" s="315"/>
      <c r="W108" s="315"/>
      <c r="X108" s="315"/>
      <c r="Y108" s="315"/>
      <c r="Z108" s="316"/>
    </row>
    <row r="109" spans="1:26" x14ac:dyDescent="0.25">
      <c r="A109" s="1"/>
      <c r="B109" s="424"/>
      <c r="C109" s="31"/>
      <c r="D109" s="31"/>
      <c r="E109" s="31"/>
      <c r="F109" s="425"/>
      <c r="G109" s="426"/>
      <c r="H109" s="426"/>
      <c r="I109" s="426"/>
      <c r="J109" s="426"/>
      <c r="K109" s="426"/>
      <c r="L109" s="426"/>
      <c r="M109" s="426"/>
      <c r="N109" s="426"/>
      <c r="O109" s="426"/>
      <c r="P109" s="426"/>
      <c r="Q109" s="426"/>
      <c r="R109" s="426"/>
      <c r="S109" s="426"/>
      <c r="T109" s="426"/>
      <c r="U109" s="426"/>
      <c r="V109" s="426"/>
      <c r="W109" s="426"/>
      <c r="X109" s="426"/>
      <c r="Y109" s="426"/>
      <c r="Z109" s="427"/>
    </row>
    <row r="110" spans="1:26" x14ac:dyDescent="0.25">
      <c r="A110" s="1"/>
      <c r="B110" s="424"/>
      <c r="C110" s="74"/>
      <c r="D110" s="74"/>
      <c r="E110" s="74"/>
      <c r="F110" s="349"/>
      <c r="G110" s="350"/>
      <c r="H110" s="350"/>
      <c r="I110" s="350"/>
      <c r="J110" s="350"/>
      <c r="K110" s="350"/>
      <c r="L110" s="350"/>
      <c r="M110" s="350"/>
      <c r="N110" s="350"/>
      <c r="O110" s="350"/>
      <c r="P110" s="350"/>
      <c r="Q110" s="350"/>
      <c r="R110" s="350"/>
      <c r="S110" s="350"/>
      <c r="T110" s="350"/>
      <c r="U110" s="350"/>
      <c r="V110" s="350"/>
      <c r="W110" s="350"/>
      <c r="X110" s="350"/>
      <c r="Y110" s="350"/>
      <c r="Z110" s="351"/>
    </row>
    <row r="111" spans="1:26" x14ac:dyDescent="0.25">
      <c r="A111" s="1"/>
      <c r="B111" s="428" t="s">
        <v>2</v>
      </c>
      <c r="C111" s="39"/>
      <c r="D111" s="39"/>
      <c r="E111" s="39"/>
      <c r="F111" s="224" t="s">
        <v>166</v>
      </c>
      <c r="G111" s="315"/>
      <c r="H111" s="315"/>
      <c r="I111" s="315"/>
      <c r="J111" s="315"/>
      <c r="K111" s="315"/>
      <c r="L111" s="315"/>
      <c r="M111" s="315"/>
      <c r="N111" s="315"/>
      <c r="O111" s="315"/>
      <c r="P111" s="315"/>
      <c r="Q111" s="315"/>
      <c r="R111" s="315"/>
      <c r="S111" s="315"/>
      <c r="T111" s="315"/>
      <c r="U111" s="315"/>
      <c r="V111" s="315"/>
      <c r="W111" s="315"/>
      <c r="X111" s="315"/>
      <c r="Y111" s="315"/>
      <c r="Z111" s="316"/>
    </row>
    <row r="112" spans="1:26" x14ac:dyDescent="0.25">
      <c r="A112" s="1"/>
      <c r="B112" s="429"/>
      <c r="C112" s="40"/>
      <c r="D112" s="40"/>
      <c r="E112" s="40"/>
      <c r="F112" s="425"/>
      <c r="G112" s="426"/>
      <c r="H112" s="426"/>
      <c r="I112" s="426"/>
      <c r="J112" s="426"/>
      <c r="K112" s="426"/>
      <c r="L112" s="426"/>
      <c r="M112" s="426"/>
      <c r="N112" s="426"/>
      <c r="O112" s="426"/>
      <c r="P112" s="426"/>
      <c r="Q112" s="426"/>
      <c r="R112" s="426"/>
      <c r="S112" s="426"/>
      <c r="T112" s="426"/>
      <c r="U112" s="426"/>
      <c r="V112" s="426"/>
      <c r="W112" s="426"/>
      <c r="X112" s="426"/>
      <c r="Y112" s="426"/>
      <c r="Z112" s="427"/>
    </row>
    <row r="113" spans="1:26" x14ac:dyDescent="0.25">
      <c r="A113" s="1"/>
      <c r="B113" s="429"/>
      <c r="C113" s="40"/>
      <c r="D113" s="40"/>
      <c r="E113" s="40"/>
      <c r="F113" s="425"/>
      <c r="G113" s="426"/>
      <c r="H113" s="426"/>
      <c r="I113" s="426"/>
      <c r="J113" s="426"/>
      <c r="K113" s="426"/>
      <c r="L113" s="426"/>
      <c r="M113" s="426"/>
      <c r="N113" s="426"/>
      <c r="O113" s="426"/>
      <c r="P113" s="426"/>
      <c r="Q113" s="426"/>
      <c r="R113" s="426"/>
      <c r="S113" s="426"/>
      <c r="T113" s="426"/>
      <c r="U113" s="426"/>
      <c r="V113" s="426"/>
      <c r="W113" s="426"/>
      <c r="X113" s="426"/>
      <c r="Y113" s="426"/>
      <c r="Z113" s="427"/>
    </row>
    <row r="114" spans="1:26" x14ac:dyDescent="0.25">
      <c r="A114" s="1"/>
      <c r="B114" s="430"/>
      <c r="C114" s="41"/>
      <c r="D114" s="41"/>
      <c r="E114" s="41"/>
      <c r="F114" s="349"/>
      <c r="G114" s="350"/>
      <c r="H114" s="350"/>
      <c r="I114" s="350"/>
      <c r="J114" s="350"/>
      <c r="K114" s="350"/>
      <c r="L114" s="350"/>
      <c r="M114" s="350"/>
      <c r="N114" s="350"/>
      <c r="O114" s="350"/>
      <c r="P114" s="350"/>
      <c r="Q114" s="350"/>
      <c r="R114" s="350"/>
      <c r="S114" s="350"/>
      <c r="T114" s="350"/>
      <c r="U114" s="350"/>
      <c r="V114" s="350"/>
      <c r="W114" s="350"/>
      <c r="X114" s="350"/>
      <c r="Y114" s="350"/>
      <c r="Z114" s="351"/>
    </row>
    <row r="115" spans="1:26" x14ac:dyDescent="0.25">
      <c r="A115" s="1"/>
      <c r="B115" s="347" t="s">
        <v>3</v>
      </c>
      <c r="C115" s="75"/>
      <c r="D115" s="75"/>
      <c r="E115" s="75"/>
      <c r="F115" s="224" t="s">
        <v>186</v>
      </c>
      <c r="G115" s="315"/>
      <c r="H115" s="315"/>
      <c r="I115" s="315"/>
      <c r="J115" s="315"/>
      <c r="K115" s="315"/>
      <c r="L115" s="315"/>
      <c r="M115" s="315"/>
      <c r="N115" s="315"/>
      <c r="O115" s="315"/>
      <c r="P115" s="315"/>
      <c r="Q115" s="315"/>
      <c r="R115" s="315"/>
      <c r="S115" s="315"/>
      <c r="T115" s="315"/>
      <c r="U115" s="315"/>
      <c r="V115" s="315"/>
      <c r="W115" s="315"/>
      <c r="X115" s="315"/>
      <c r="Y115" s="315"/>
      <c r="Z115" s="316"/>
    </row>
    <row r="116" spans="1:26" x14ac:dyDescent="0.25">
      <c r="A116" s="1"/>
      <c r="B116" s="348"/>
      <c r="C116" s="76"/>
      <c r="D116" s="76"/>
      <c r="E116" s="76"/>
      <c r="F116" s="349"/>
      <c r="G116" s="350"/>
      <c r="H116" s="350"/>
      <c r="I116" s="350"/>
      <c r="J116" s="350"/>
      <c r="K116" s="350"/>
      <c r="L116" s="350"/>
      <c r="M116" s="350"/>
      <c r="N116" s="350"/>
      <c r="O116" s="350"/>
      <c r="P116" s="350"/>
      <c r="Q116" s="350"/>
      <c r="R116" s="350"/>
      <c r="S116" s="350"/>
      <c r="T116" s="350"/>
      <c r="U116" s="350"/>
      <c r="V116" s="350"/>
      <c r="W116" s="350"/>
      <c r="X116" s="350"/>
      <c r="Y116" s="350"/>
      <c r="Z116" s="351"/>
    </row>
    <row r="117" spans="1:26" ht="89.25" x14ac:dyDescent="0.25">
      <c r="A117" s="1"/>
      <c r="B117" s="25" t="s">
        <v>4</v>
      </c>
      <c r="C117" s="77"/>
      <c r="D117" s="77"/>
      <c r="E117" s="77"/>
      <c r="F117" s="224" t="s">
        <v>187</v>
      </c>
      <c r="G117" s="315"/>
      <c r="H117" s="315"/>
      <c r="I117" s="315"/>
      <c r="J117" s="315"/>
      <c r="K117" s="315"/>
      <c r="L117" s="315"/>
      <c r="M117" s="315"/>
      <c r="N117" s="315"/>
      <c r="O117" s="315"/>
      <c r="P117" s="315"/>
      <c r="Q117" s="315"/>
      <c r="R117" s="315"/>
      <c r="S117" s="315"/>
      <c r="T117" s="315"/>
      <c r="U117" s="315"/>
      <c r="V117" s="315"/>
      <c r="W117" s="315"/>
      <c r="X117" s="315"/>
      <c r="Y117" s="315"/>
      <c r="Z117" s="316"/>
    </row>
    <row r="118" spans="1:26" x14ac:dyDescent="0.25">
      <c r="A118" s="1"/>
      <c r="B118" s="317" t="s">
        <v>5</v>
      </c>
      <c r="C118" s="30"/>
      <c r="D118" s="30"/>
      <c r="E118" s="30"/>
      <c r="F118" s="318">
        <v>0</v>
      </c>
      <c r="G118" s="319"/>
      <c r="H118" s="319"/>
      <c r="I118" s="320"/>
      <c r="J118" s="324" t="s">
        <v>6</v>
      </c>
      <c r="K118" s="325"/>
      <c r="L118" s="325"/>
      <c r="M118" s="325"/>
      <c r="N118" s="325"/>
      <c r="O118" s="325"/>
      <c r="P118" s="326"/>
      <c r="Q118" s="330">
        <v>98366467.329999998</v>
      </c>
      <c r="R118" s="331"/>
      <c r="S118" s="331"/>
      <c r="T118" s="331"/>
      <c r="U118" s="331"/>
      <c r="V118" s="331"/>
      <c r="W118" s="331"/>
      <c r="X118" s="331"/>
      <c r="Y118" s="331"/>
      <c r="Z118" s="332"/>
    </row>
    <row r="119" spans="1:26" x14ac:dyDescent="0.25">
      <c r="A119" s="1"/>
      <c r="B119" s="317"/>
      <c r="C119" s="38"/>
      <c r="D119" s="38"/>
      <c r="E119" s="38"/>
      <c r="F119" s="321"/>
      <c r="G119" s="322"/>
      <c r="H119" s="322"/>
      <c r="I119" s="323"/>
      <c r="J119" s="327"/>
      <c r="K119" s="328"/>
      <c r="L119" s="328"/>
      <c r="M119" s="328"/>
      <c r="N119" s="328"/>
      <c r="O119" s="328"/>
      <c r="P119" s="329"/>
      <c r="Q119" s="333"/>
      <c r="R119" s="334"/>
      <c r="S119" s="334"/>
      <c r="T119" s="334"/>
      <c r="U119" s="334"/>
      <c r="V119" s="334"/>
      <c r="W119" s="334"/>
      <c r="X119" s="334"/>
      <c r="Y119" s="334"/>
      <c r="Z119" s="335"/>
    </row>
    <row r="120" spans="1:26" x14ac:dyDescent="0.25">
      <c r="A120" s="1"/>
      <c r="B120" s="201"/>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3"/>
    </row>
    <row r="121" spans="1:26" x14ac:dyDescent="0.25">
      <c r="A121" s="1"/>
      <c r="B121" s="204" t="s">
        <v>7</v>
      </c>
      <c r="C121" s="205"/>
      <c r="D121" s="205"/>
      <c r="E121" s="205"/>
      <c r="F121" s="206"/>
      <c r="G121" s="207" t="s">
        <v>188</v>
      </c>
      <c r="H121" s="208"/>
      <c r="I121" s="208"/>
      <c r="J121" s="208"/>
      <c r="K121" s="208"/>
      <c r="L121" s="208"/>
      <c r="M121" s="208"/>
      <c r="N121" s="208"/>
      <c r="O121" s="208"/>
      <c r="P121" s="208"/>
      <c r="Q121" s="208"/>
      <c r="R121" s="208"/>
      <c r="S121" s="208"/>
      <c r="T121" s="208"/>
      <c r="U121" s="208"/>
      <c r="V121" s="208"/>
      <c r="W121" s="208"/>
      <c r="X121" s="208"/>
      <c r="Y121" s="208"/>
      <c r="Z121" s="209"/>
    </row>
    <row r="122" spans="1:26" x14ac:dyDescent="0.25">
      <c r="A122" s="1"/>
      <c r="B122" s="210" t="s">
        <v>8</v>
      </c>
      <c r="C122" s="208"/>
      <c r="D122" s="208"/>
      <c r="E122" s="208"/>
      <c r="F122" s="209"/>
      <c r="G122" s="211" t="s">
        <v>189</v>
      </c>
      <c r="H122" s="212"/>
      <c r="I122" s="212"/>
      <c r="J122" s="212"/>
      <c r="K122" s="212"/>
      <c r="L122" s="212"/>
      <c r="M122" s="212"/>
      <c r="N122" s="212"/>
      <c r="O122" s="212"/>
      <c r="P122" s="212"/>
      <c r="Q122" s="212"/>
      <c r="R122" s="212"/>
      <c r="S122" s="212"/>
      <c r="T122" s="212"/>
      <c r="U122" s="212"/>
      <c r="V122" s="212"/>
      <c r="W122" s="212"/>
      <c r="X122" s="212"/>
      <c r="Y122" s="212"/>
      <c r="Z122" s="213"/>
    </row>
    <row r="123" spans="1:26" x14ac:dyDescent="0.25">
      <c r="A123" s="1"/>
      <c r="B123" s="32"/>
      <c r="C123" s="42"/>
      <c r="D123" s="42"/>
      <c r="E123" s="42"/>
      <c r="F123" s="33"/>
      <c r="G123" s="34" t="s">
        <v>190</v>
      </c>
      <c r="H123" s="35"/>
      <c r="I123" s="35"/>
      <c r="J123" s="35"/>
      <c r="K123" s="35"/>
      <c r="L123" s="35"/>
      <c r="M123" s="35"/>
      <c r="N123" s="35"/>
      <c r="O123" s="35"/>
      <c r="P123" s="35"/>
      <c r="Q123" s="35"/>
      <c r="R123" s="35"/>
      <c r="S123" s="35"/>
      <c r="T123" s="35"/>
      <c r="U123" s="35"/>
      <c r="V123" s="35"/>
      <c r="W123" s="35"/>
      <c r="X123" s="35"/>
      <c r="Y123" s="35"/>
      <c r="Z123" s="36"/>
    </row>
    <row r="124" spans="1:26" x14ac:dyDescent="0.25">
      <c r="A124" s="1"/>
      <c r="B124" s="32"/>
      <c r="C124" s="42"/>
      <c r="D124" s="42"/>
      <c r="E124" s="42"/>
      <c r="F124" s="33"/>
      <c r="G124" s="34" t="s">
        <v>191</v>
      </c>
      <c r="H124" s="35"/>
      <c r="I124" s="35"/>
      <c r="J124" s="35"/>
      <c r="K124" s="35"/>
      <c r="L124" s="35"/>
      <c r="M124" s="35"/>
      <c r="N124" s="35"/>
      <c r="O124" s="35"/>
      <c r="P124" s="35"/>
      <c r="Q124" s="35"/>
      <c r="R124" s="35"/>
      <c r="S124" s="35"/>
      <c r="T124" s="35"/>
      <c r="U124" s="35"/>
      <c r="V124" s="35"/>
      <c r="W124" s="35"/>
      <c r="X124" s="35"/>
      <c r="Y124" s="35"/>
      <c r="Z124" s="36"/>
    </row>
    <row r="125" spans="1:26" x14ac:dyDescent="0.25">
      <c r="A125" s="1"/>
      <c r="B125" s="32"/>
      <c r="C125" s="42"/>
      <c r="D125" s="42"/>
      <c r="E125" s="42"/>
      <c r="F125" s="33"/>
      <c r="G125" s="34" t="s">
        <v>192</v>
      </c>
      <c r="H125" s="35"/>
      <c r="I125" s="35"/>
      <c r="J125" s="35"/>
      <c r="K125" s="35"/>
      <c r="L125" s="35"/>
      <c r="M125" s="35"/>
      <c r="N125" s="35"/>
      <c r="O125" s="35"/>
      <c r="P125" s="35"/>
      <c r="Q125" s="35"/>
      <c r="R125" s="35"/>
      <c r="S125" s="35"/>
      <c r="T125" s="35"/>
      <c r="U125" s="35"/>
      <c r="V125" s="35"/>
      <c r="W125" s="35"/>
      <c r="X125" s="35"/>
      <c r="Y125" s="35"/>
      <c r="Z125" s="36"/>
    </row>
    <row r="126" spans="1:26" x14ac:dyDescent="0.25">
      <c r="A126" s="3"/>
      <c r="B126" s="267" t="s">
        <v>9</v>
      </c>
      <c r="C126" s="268"/>
      <c r="D126" s="268"/>
      <c r="E126" s="268"/>
      <c r="F126" s="269"/>
      <c r="G126" s="267" t="s">
        <v>10</v>
      </c>
      <c r="H126" s="268"/>
      <c r="I126" s="268"/>
      <c r="J126" s="268"/>
      <c r="K126" s="268"/>
      <c r="L126" s="268"/>
      <c r="M126" s="268"/>
      <c r="N126" s="268"/>
      <c r="O126" s="268"/>
      <c r="P126" s="268"/>
      <c r="Q126" s="268"/>
      <c r="R126" s="268"/>
      <c r="S126" s="268"/>
      <c r="T126" s="268"/>
      <c r="U126" s="268"/>
      <c r="V126" s="268"/>
      <c r="W126" s="268"/>
      <c r="X126" s="268"/>
      <c r="Y126" s="268"/>
      <c r="Z126" s="269"/>
    </row>
    <row r="127" spans="1:26" x14ac:dyDescent="0.25">
      <c r="A127" s="1"/>
      <c r="B127" s="267"/>
      <c r="C127" s="268"/>
      <c r="D127" s="268"/>
      <c r="E127" s="268"/>
      <c r="F127" s="269"/>
      <c r="G127" s="4" t="s">
        <v>11</v>
      </c>
      <c r="H127" s="26">
        <v>2</v>
      </c>
      <c r="I127" s="4" t="s">
        <v>12</v>
      </c>
      <c r="J127" s="270" t="s">
        <v>70</v>
      </c>
      <c r="K127" s="271"/>
      <c r="L127" s="272" t="s">
        <v>13</v>
      </c>
      <c r="M127" s="273"/>
      <c r="N127" s="274"/>
      <c r="O127" s="43"/>
      <c r="P127" s="270" t="s">
        <v>70</v>
      </c>
      <c r="Q127" s="275"/>
      <c r="R127" s="275"/>
      <c r="S127" s="271"/>
      <c r="T127" s="5"/>
      <c r="U127" s="6"/>
      <c r="V127" s="6"/>
      <c r="W127" s="6"/>
      <c r="X127" s="6"/>
      <c r="Y127" s="6"/>
      <c r="Z127" s="7"/>
    </row>
    <row r="128" spans="1:26" x14ac:dyDescent="0.25">
      <c r="A128" s="1"/>
      <c r="B128" s="276"/>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8"/>
    </row>
    <row r="129" spans="1:26" x14ac:dyDescent="0.25">
      <c r="A129" s="1"/>
      <c r="B129" s="204" t="s">
        <v>14</v>
      </c>
      <c r="C129" s="205"/>
      <c r="D129" s="205"/>
      <c r="E129" s="205"/>
      <c r="F129" s="206"/>
      <c r="G129" s="207" t="s">
        <v>71</v>
      </c>
      <c r="H129" s="208"/>
      <c r="I129" s="208"/>
      <c r="J129" s="208"/>
      <c r="K129" s="208"/>
      <c r="L129" s="208"/>
      <c r="M129" s="208"/>
      <c r="N129" s="208"/>
      <c r="O129" s="208"/>
      <c r="P129" s="208"/>
      <c r="Q129" s="208"/>
      <c r="R129" s="208"/>
      <c r="S129" s="208"/>
      <c r="T129" s="208"/>
      <c r="U129" s="208"/>
      <c r="V129" s="208"/>
      <c r="W129" s="208"/>
      <c r="X129" s="208"/>
      <c r="Y129" s="208"/>
      <c r="Z129" s="209"/>
    </row>
    <row r="130" spans="1:26" x14ac:dyDescent="0.25">
      <c r="A130" s="1"/>
      <c r="B130" s="8"/>
      <c r="C130" s="9"/>
      <c r="D130" s="9"/>
      <c r="E130" s="9"/>
      <c r="F130" s="9"/>
      <c r="G130" s="9"/>
      <c r="H130" s="9"/>
      <c r="I130" s="9"/>
      <c r="J130" s="9"/>
      <c r="K130" s="9"/>
      <c r="L130" s="9"/>
      <c r="M130" s="9"/>
      <c r="N130" s="9"/>
      <c r="O130" s="9"/>
      <c r="P130" s="9"/>
      <c r="Q130" s="9"/>
      <c r="R130" s="9"/>
      <c r="S130" s="9"/>
      <c r="T130" s="9"/>
      <c r="U130" s="9"/>
      <c r="V130" s="9"/>
      <c r="W130" s="9"/>
      <c r="X130" s="9"/>
      <c r="Y130" s="9"/>
      <c r="Z130" s="10"/>
    </row>
    <row r="131" spans="1:26" x14ac:dyDescent="0.25">
      <c r="A131" s="1"/>
      <c r="B131" s="279" t="s">
        <v>15</v>
      </c>
      <c r="C131" s="280"/>
      <c r="D131" s="280"/>
      <c r="E131" s="280"/>
      <c r="F131" s="206"/>
      <c r="G131" s="11" t="s">
        <v>16</v>
      </c>
      <c r="H131" s="11" t="s">
        <v>72</v>
      </c>
      <c r="I131" s="207" t="s">
        <v>17</v>
      </c>
      <c r="J131" s="208"/>
      <c r="K131" s="209"/>
      <c r="L131" s="281" t="s">
        <v>18</v>
      </c>
      <c r="M131" s="282"/>
      <c r="N131" s="282"/>
      <c r="O131" s="282"/>
      <c r="P131" s="282"/>
      <c r="Q131" s="282"/>
      <c r="R131" s="282"/>
      <c r="S131" s="282"/>
      <c r="T131" s="282"/>
      <c r="U131" s="282"/>
      <c r="V131" s="282"/>
      <c r="W131" s="282"/>
      <c r="X131" s="282"/>
      <c r="Y131" s="282"/>
      <c r="Z131" s="283"/>
    </row>
    <row r="132" spans="1:26" x14ac:dyDescent="0.25">
      <c r="A132" s="1"/>
      <c r="B132" s="244"/>
      <c r="C132" s="245"/>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6"/>
    </row>
    <row r="133" spans="1:26" x14ac:dyDescent="0.25">
      <c r="A133" s="1"/>
      <c r="B133" s="247" t="s">
        <v>19</v>
      </c>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9"/>
    </row>
    <row r="134" spans="1:26" x14ac:dyDescent="0.25">
      <c r="A134" s="73"/>
      <c r="B134" s="250" t="s">
        <v>20</v>
      </c>
      <c r="C134" s="252" t="s">
        <v>193</v>
      </c>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4"/>
    </row>
    <row r="135" spans="1:26" x14ac:dyDescent="0.25">
      <c r="A135" s="73"/>
      <c r="B135" s="251"/>
      <c r="C135" s="255"/>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7"/>
    </row>
    <row r="136" spans="1:26" x14ac:dyDescent="0.25">
      <c r="A136" s="73"/>
      <c r="B136" s="251"/>
      <c r="C136" s="258"/>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60"/>
    </row>
    <row r="137" spans="1:26" x14ac:dyDescent="0.25">
      <c r="A137" s="73"/>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3"/>
    </row>
    <row r="138" spans="1:26" x14ac:dyDescent="0.25">
      <c r="A138" s="73"/>
      <c r="B138" s="264" t="s">
        <v>21</v>
      </c>
      <c r="C138" s="298" t="s">
        <v>194</v>
      </c>
      <c r="D138" s="299"/>
      <c r="E138" s="299"/>
      <c r="F138" s="299"/>
      <c r="G138" s="299"/>
      <c r="H138" s="299"/>
      <c r="I138" s="299"/>
      <c r="J138" s="299"/>
      <c r="K138" s="299"/>
      <c r="L138" s="299"/>
      <c r="M138" s="299"/>
      <c r="N138" s="299"/>
      <c r="O138" s="299"/>
      <c r="P138" s="299"/>
      <c r="Q138" s="299"/>
      <c r="R138" s="299"/>
      <c r="S138" s="299"/>
      <c r="T138" s="299"/>
      <c r="U138" s="299"/>
      <c r="V138" s="299"/>
      <c r="W138" s="299"/>
      <c r="X138" s="299"/>
      <c r="Y138" s="299"/>
      <c r="Z138" s="300"/>
    </row>
    <row r="139" spans="1:26" x14ac:dyDescent="0.25">
      <c r="A139" s="73"/>
      <c r="B139" s="265"/>
      <c r="C139" s="301"/>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3"/>
    </row>
    <row r="140" spans="1:26" x14ac:dyDescent="0.25">
      <c r="A140" s="73"/>
      <c r="B140" s="266"/>
      <c r="C140" s="304"/>
      <c r="D140" s="305"/>
      <c r="E140" s="305"/>
      <c r="F140" s="305"/>
      <c r="G140" s="305"/>
      <c r="H140" s="305"/>
      <c r="I140" s="305"/>
      <c r="J140" s="305"/>
      <c r="K140" s="305"/>
      <c r="L140" s="305"/>
      <c r="M140" s="305"/>
      <c r="N140" s="305"/>
      <c r="O140" s="305"/>
      <c r="P140" s="305"/>
      <c r="Q140" s="305"/>
      <c r="R140" s="305"/>
      <c r="S140" s="305"/>
      <c r="T140" s="305"/>
      <c r="U140" s="305"/>
      <c r="V140" s="305"/>
      <c r="W140" s="305"/>
      <c r="X140" s="305"/>
      <c r="Y140" s="305"/>
      <c r="Z140" s="306"/>
    </row>
    <row r="141" spans="1:26" x14ac:dyDescent="0.25">
      <c r="A141" s="73"/>
      <c r="B141" s="307"/>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9"/>
    </row>
    <row r="142" spans="1:26" x14ac:dyDescent="0.25">
      <c r="A142" s="73"/>
      <c r="B142" s="310" t="s">
        <v>22</v>
      </c>
      <c r="C142" s="311"/>
      <c r="D142" s="312"/>
      <c r="E142" s="312"/>
      <c r="F142" s="312"/>
      <c r="G142" s="312"/>
      <c r="H142" s="312"/>
      <c r="I142" s="311"/>
      <c r="J142" s="311"/>
      <c r="K142" s="313"/>
      <c r="L142" s="298" t="s">
        <v>75</v>
      </c>
      <c r="M142" s="300"/>
      <c r="N142" s="298" t="s">
        <v>23</v>
      </c>
      <c r="O142" s="299"/>
      <c r="P142" s="300"/>
      <c r="Q142" s="298" t="s">
        <v>24</v>
      </c>
      <c r="R142" s="299"/>
      <c r="S142" s="300"/>
      <c r="T142" s="298" t="s">
        <v>25</v>
      </c>
      <c r="U142" s="299"/>
      <c r="V142" s="300"/>
      <c r="W142" s="298" t="s">
        <v>26</v>
      </c>
      <c r="X142" s="299"/>
      <c r="Y142" s="300"/>
      <c r="Z142" s="352" t="s">
        <v>0</v>
      </c>
    </row>
    <row r="143" spans="1:26" x14ac:dyDescent="0.25">
      <c r="A143" s="73"/>
      <c r="B143" s="252" t="s">
        <v>27</v>
      </c>
      <c r="C143" s="254"/>
      <c r="D143" s="252" t="s">
        <v>76</v>
      </c>
      <c r="E143" s="254"/>
      <c r="F143" s="355" t="s">
        <v>28</v>
      </c>
      <c r="G143" s="356"/>
      <c r="H143" s="359" t="s">
        <v>77</v>
      </c>
      <c r="I143" s="298" t="s">
        <v>78</v>
      </c>
      <c r="J143" s="299"/>
      <c r="K143" s="300"/>
      <c r="L143" s="301"/>
      <c r="M143" s="303"/>
      <c r="N143" s="304"/>
      <c r="O143" s="305"/>
      <c r="P143" s="306"/>
      <c r="Q143" s="304"/>
      <c r="R143" s="305"/>
      <c r="S143" s="306"/>
      <c r="T143" s="304"/>
      <c r="U143" s="305"/>
      <c r="V143" s="306"/>
      <c r="W143" s="304"/>
      <c r="X143" s="305"/>
      <c r="Y143" s="306"/>
      <c r="Z143" s="353"/>
    </row>
    <row r="144" spans="1:26" ht="45" x14ac:dyDescent="0.25">
      <c r="A144" s="73"/>
      <c r="B144" s="258"/>
      <c r="C144" s="260"/>
      <c r="D144" s="258"/>
      <c r="E144" s="260"/>
      <c r="F144" s="357"/>
      <c r="G144" s="358"/>
      <c r="H144" s="360"/>
      <c r="I144" s="304"/>
      <c r="J144" s="305"/>
      <c r="K144" s="306"/>
      <c r="L144" s="304"/>
      <c r="M144" s="306"/>
      <c r="N144" s="44" t="s">
        <v>47</v>
      </c>
      <c r="O144" s="78" t="s">
        <v>79</v>
      </c>
      <c r="P144" s="79" t="s">
        <v>80</v>
      </c>
      <c r="Q144" s="44" t="s">
        <v>47</v>
      </c>
      <c r="R144" s="78" t="s">
        <v>79</v>
      </c>
      <c r="S144" s="79" t="s">
        <v>80</v>
      </c>
      <c r="T144" s="44" t="s">
        <v>47</v>
      </c>
      <c r="U144" s="78" t="s">
        <v>79</v>
      </c>
      <c r="V144" s="79" t="s">
        <v>80</v>
      </c>
      <c r="W144" s="44" t="s">
        <v>47</v>
      </c>
      <c r="X144" s="78" t="s">
        <v>79</v>
      </c>
      <c r="Y144" s="79" t="s">
        <v>80</v>
      </c>
      <c r="Z144" s="354"/>
    </row>
    <row r="145" spans="1:26" x14ac:dyDescent="0.25">
      <c r="A145" s="73"/>
      <c r="B145" s="292" t="s">
        <v>81</v>
      </c>
      <c r="C145" s="293"/>
      <c r="D145" s="80" t="s">
        <v>82</v>
      </c>
      <c r="E145" s="81" t="s">
        <v>83</v>
      </c>
      <c r="F145" s="224" t="s">
        <v>84</v>
      </c>
      <c r="G145" s="225"/>
      <c r="H145" s="284" t="s">
        <v>85</v>
      </c>
      <c r="I145" s="82" t="s">
        <v>29</v>
      </c>
      <c r="J145" s="214">
        <f>+P145+S145</f>
        <v>200</v>
      </c>
      <c r="K145" s="215"/>
      <c r="L145" s="286">
        <f>+((J145-J146)/J146)*100%</f>
        <v>0.42857142857142855</v>
      </c>
      <c r="M145" s="287"/>
      <c r="N145" s="290">
        <f>+((P145-P146)/+P146)*100%</f>
        <v>0.53846153846153844</v>
      </c>
      <c r="O145" s="83" t="s">
        <v>82</v>
      </c>
      <c r="P145" s="29">
        <v>100</v>
      </c>
      <c r="Q145" s="290">
        <f>+((S145-S146)/+S146)*100%</f>
        <v>0.33333333333333331</v>
      </c>
      <c r="R145" s="83" t="s">
        <v>82</v>
      </c>
      <c r="S145" s="29">
        <v>100</v>
      </c>
      <c r="T145" s="290">
        <f>+((V145-V146)/+V146)*100%</f>
        <v>0.33333333333333331</v>
      </c>
      <c r="U145" s="83" t="s">
        <v>82</v>
      </c>
      <c r="V145" s="29">
        <v>100</v>
      </c>
      <c r="W145" s="290">
        <f>+((Y145-Y146)/+Y146)*100%</f>
        <v>0.6</v>
      </c>
      <c r="X145" s="83" t="s">
        <v>82</v>
      </c>
      <c r="Y145" s="29">
        <v>120</v>
      </c>
      <c r="Z145" s="361">
        <f>+J145/J146</f>
        <v>1.4285714285714286</v>
      </c>
    </row>
    <row r="146" spans="1:26" x14ac:dyDescent="0.25">
      <c r="A146" s="73"/>
      <c r="B146" s="294"/>
      <c r="C146" s="295"/>
      <c r="D146" s="84"/>
      <c r="E146" s="363" t="s">
        <v>195</v>
      </c>
      <c r="F146" s="226"/>
      <c r="G146" s="227"/>
      <c r="H146" s="285"/>
      <c r="I146" s="82" t="s">
        <v>87</v>
      </c>
      <c r="J146" s="214">
        <f>+P146+S146</f>
        <v>140</v>
      </c>
      <c r="K146" s="215"/>
      <c r="L146" s="288"/>
      <c r="M146" s="289"/>
      <c r="N146" s="291"/>
      <c r="O146" s="83" t="s">
        <v>88</v>
      </c>
      <c r="P146" s="37">
        <v>65</v>
      </c>
      <c r="Q146" s="291"/>
      <c r="R146" s="83" t="s">
        <v>88</v>
      </c>
      <c r="S146" s="37">
        <v>75</v>
      </c>
      <c r="T146" s="291"/>
      <c r="U146" s="83" t="s">
        <v>88</v>
      </c>
      <c r="V146" s="37">
        <v>75</v>
      </c>
      <c r="W146" s="291"/>
      <c r="X146" s="83" t="s">
        <v>88</v>
      </c>
      <c r="Y146" s="37">
        <v>75</v>
      </c>
      <c r="Z146" s="362"/>
    </row>
    <row r="147" spans="1:26" x14ac:dyDescent="0.25">
      <c r="A147" s="73"/>
      <c r="B147" s="85"/>
      <c r="C147" s="86"/>
      <c r="D147" s="84"/>
      <c r="E147" s="363"/>
      <c r="F147" s="226"/>
      <c r="G147" s="227"/>
      <c r="H147" s="230" t="s">
        <v>89</v>
      </c>
      <c r="I147" s="82" t="s">
        <v>29</v>
      </c>
      <c r="J147" s="214">
        <f>+P147+S147</f>
        <v>200</v>
      </c>
      <c r="K147" s="215"/>
      <c r="L147" s="286">
        <f>+((J147-J148)/J148)*100%</f>
        <v>0.42857142857142855</v>
      </c>
      <c r="M147" s="287"/>
      <c r="N147" s="290">
        <f>+((P147-P148)/+P148)*100%</f>
        <v>0.33333333333333331</v>
      </c>
      <c r="O147" s="83" t="s">
        <v>82</v>
      </c>
      <c r="P147" s="29">
        <v>100</v>
      </c>
      <c r="Q147" s="290">
        <f>+((S147-S148)/+S148)*100%</f>
        <v>0.53846153846153844</v>
      </c>
      <c r="R147" s="83" t="s">
        <v>82</v>
      </c>
      <c r="S147" s="29">
        <v>100</v>
      </c>
      <c r="T147" s="290">
        <f>+((V147-V148)/+V148)*100%</f>
        <v>0.53846153846153844</v>
      </c>
      <c r="U147" s="83" t="s">
        <v>82</v>
      </c>
      <c r="V147" s="29">
        <v>100</v>
      </c>
      <c r="W147" s="290">
        <f>+((Y147-Y148)/+Y148)*100%</f>
        <v>0.53846153846153844</v>
      </c>
      <c r="X147" s="83" t="s">
        <v>82</v>
      </c>
      <c r="Y147" s="29">
        <v>100</v>
      </c>
      <c r="Z147" s="361">
        <f>+J147/J148</f>
        <v>1.4285714285714286</v>
      </c>
    </row>
    <row r="148" spans="1:26" x14ac:dyDescent="0.25">
      <c r="A148" s="73"/>
      <c r="B148" s="296" t="s">
        <v>90</v>
      </c>
      <c r="C148" s="297"/>
      <c r="D148" s="88"/>
      <c r="E148" s="364"/>
      <c r="F148" s="228"/>
      <c r="G148" s="229"/>
      <c r="H148" s="231"/>
      <c r="I148" s="82" t="s">
        <v>87</v>
      </c>
      <c r="J148" s="214">
        <f>+P148+S148</f>
        <v>140</v>
      </c>
      <c r="K148" s="215"/>
      <c r="L148" s="288"/>
      <c r="M148" s="289"/>
      <c r="N148" s="291"/>
      <c r="O148" s="83" t="s">
        <v>88</v>
      </c>
      <c r="P148" s="37">
        <v>75</v>
      </c>
      <c r="Q148" s="291"/>
      <c r="R148" s="83" t="s">
        <v>88</v>
      </c>
      <c r="S148" s="37">
        <v>65</v>
      </c>
      <c r="T148" s="291"/>
      <c r="U148" s="83" t="s">
        <v>88</v>
      </c>
      <c r="V148" s="37">
        <v>65</v>
      </c>
      <c r="W148" s="291"/>
      <c r="X148" s="83" t="s">
        <v>88</v>
      </c>
      <c r="Y148" s="37">
        <v>65</v>
      </c>
      <c r="Z148" s="362"/>
    </row>
    <row r="149" spans="1:26" x14ac:dyDescent="0.25">
      <c r="A149" s="73"/>
      <c r="B149" s="220" t="s">
        <v>91</v>
      </c>
      <c r="C149" s="221"/>
      <c r="D149" s="89" t="s">
        <v>88</v>
      </c>
      <c r="E149" s="90" t="s">
        <v>92</v>
      </c>
      <c r="F149" s="224" t="s">
        <v>84</v>
      </c>
      <c r="G149" s="225"/>
      <c r="H149" s="230" t="s">
        <v>93</v>
      </c>
      <c r="I149" s="232"/>
      <c r="J149" s="233"/>
      <c r="K149" s="234"/>
      <c r="L149" s="216" t="s">
        <v>77</v>
      </c>
      <c r="M149" s="217"/>
      <c r="N149" s="385">
        <v>24591616.870000001</v>
      </c>
      <c r="O149" s="386"/>
      <c r="P149" s="387"/>
      <c r="Q149" s="391">
        <v>24591616.870000001</v>
      </c>
      <c r="R149" s="392"/>
      <c r="S149" s="393"/>
      <c r="T149" s="391">
        <v>24591616.870000001</v>
      </c>
      <c r="U149" s="392"/>
      <c r="V149" s="393"/>
      <c r="W149" s="391">
        <v>24591616.870000001</v>
      </c>
      <c r="X149" s="392"/>
      <c r="Y149" s="393"/>
      <c r="Z149" s="365">
        <f>+N149+Q149+T149+W149</f>
        <v>98366467.480000004</v>
      </c>
    </row>
    <row r="150" spans="1:26" x14ac:dyDescent="0.25">
      <c r="A150" s="73"/>
      <c r="B150" s="222"/>
      <c r="C150" s="223"/>
      <c r="D150" s="84"/>
      <c r="E150" s="363" t="s">
        <v>196</v>
      </c>
      <c r="F150" s="226"/>
      <c r="G150" s="227"/>
      <c r="H150" s="231"/>
      <c r="I150" s="235"/>
      <c r="J150" s="236"/>
      <c r="K150" s="237"/>
      <c r="L150" s="218"/>
      <c r="M150" s="219"/>
      <c r="N150" s="388"/>
      <c r="O150" s="389"/>
      <c r="P150" s="390"/>
      <c r="Q150" s="394"/>
      <c r="R150" s="395"/>
      <c r="S150" s="396"/>
      <c r="T150" s="394"/>
      <c r="U150" s="395"/>
      <c r="V150" s="396"/>
      <c r="W150" s="394"/>
      <c r="X150" s="395"/>
      <c r="Y150" s="396"/>
      <c r="Z150" s="366"/>
    </row>
    <row r="151" spans="1:26" x14ac:dyDescent="0.25">
      <c r="A151" s="73"/>
      <c r="B151" s="91"/>
      <c r="C151" s="92"/>
      <c r="D151" s="84"/>
      <c r="E151" s="363"/>
      <c r="F151" s="226"/>
      <c r="G151" s="227"/>
      <c r="H151" s="230" t="s">
        <v>95</v>
      </c>
      <c r="I151" s="93"/>
      <c r="J151" s="94"/>
      <c r="K151" s="95"/>
      <c r="L151" s="216"/>
      <c r="M151" s="217"/>
      <c r="N151" s="369">
        <v>22214572.960000001</v>
      </c>
      <c r="O151" s="370"/>
      <c r="P151" s="371"/>
      <c r="Q151" s="375">
        <v>22821193.23</v>
      </c>
      <c r="R151" s="376"/>
      <c r="S151" s="377"/>
      <c r="T151" s="375">
        <v>23387110.829999998</v>
      </c>
      <c r="U151" s="376"/>
      <c r="V151" s="377"/>
      <c r="W151" s="375">
        <v>61611260.460000001</v>
      </c>
      <c r="X151" s="376"/>
      <c r="Y151" s="377"/>
      <c r="Z151" s="365">
        <f>+N151+Q151+T151+W151</f>
        <v>130034137.47999999</v>
      </c>
    </row>
    <row r="152" spans="1:26" x14ac:dyDescent="0.25">
      <c r="A152" s="73"/>
      <c r="B152" s="96" t="s">
        <v>96</v>
      </c>
      <c r="C152" s="97" t="s">
        <v>97</v>
      </c>
      <c r="D152" s="88"/>
      <c r="E152" s="364"/>
      <c r="F152" s="228"/>
      <c r="G152" s="229"/>
      <c r="H152" s="231"/>
      <c r="I152" s="98"/>
      <c r="J152" s="99"/>
      <c r="K152" s="100"/>
      <c r="L152" s="218"/>
      <c r="M152" s="219"/>
      <c r="N152" s="372"/>
      <c r="O152" s="373"/>
      <c r="P152" s="374"/>
      <c r="Q152" s="378"/>
      <c r="R152" s="379"/>
      <c r="S152" s="380"/>
      <c r="T152" s="378"/>
      <c r="U152" s="379"/>
      <c r="V152" s="380"/>
      <c r="W152" s="378"/>
      <c r="X152" s="379"/>
      <c r="Y152" s="380"/>
      <c r="Z152" s="366"/>
    </row>
    <row r="153" spans="1:26" x14ac:dyDescent="0.25">
      <c r="A153" s="73"/>
      <c r="B153" s="381"/>
      <c r="C153" s="382"/>
      <c r="D153" s="383"/>
      <c r="E153" s="383"/>
      <c r="F153" s="382"/>
      <c r="G153" s="382"/>
      <c r="H153" s="382"/>
      <c r="I153" s="383"/>
      <c r="J153" s="383"/>
      <c r="K153" s="383"/>
      <c r="L153" s="382"/>
      <c r="M153" s="382"/>
      <c r="N153" s="382"/>
      <c r="O153" s="382"/>
      <c r="P153" s="382"/>
      <c r="Q153" s="382"/>
      <c r="R153" s="382"/>
      <c r="S153" s="382"/>
      <c r="T153" s="382"/>
      <c r="U153" s="382"/>
      <c r="V153" s="382"/>
      <c r="W153" s="382"/>
      <c r="X153" s="382"/>
      <c r="Y153" s="382"/>
      <c r="Z153" s="384"/>
    </row>
    <row r="154" spans="1:26" x14ac:dyDescent="0.25">
      <c r="A154" s="73"/>
      <c r="B154" s="247" t="s">
        <v>32</v>
      </c>
      <c r="C154" s="367"/>
      <c r="D154" s="367"/>
      <c r="E154" s="367"/>
      <c r="F154" s="367"/>
      <c r="G154" s="367"/>
      <c r="H154" s="367"/>
      <c r="I154" s="367"/>
      <c r="J154" s="367"/>
      <c r="K154" s="367"/>
      <c r="L154" s="367"/>
      <c r="M154" s="367"/>
      <c r="N154" s="367"/>
      <c r="O154" s="367"/>
      <c r="P154" s="367"/>
      <c r="Q154" s="367"/>
      <c r="R154" s="367"/>
      <c r="S154" s="367"/>
      <c r="T154" s="367"/>
      <c r="U154" s="367"/>
      <c r="V154" s="367"/>
      <c r="W154" s="367"/>
      <c r="X154" s="367"/>
      <c r="Y154" s="367"/>
      <c r="Z154" s="368"/>
    </row>
    <row r="155" spans="1:26" x14ac:dyDescent="0.25">
      <c r="A155" s="73"/>
      <c r="B155" s="310" t="s">
        <v>197</v>
      </c>
      <c r="C155" s="311"/>
      <c r="D155" s="312"/>
      <c r="E155" s="312"/>
      <c r="F155" s="312"/>
      <c r="G155" s="312"/>
      <c r="H155" s="312"/>
      <c r="I155" s="311"/>
      <c r="J155" s="311"/>
      <c r="K155" s="313"/>
      <c r="L155" s="298" t="s">
        <v>75</v>
      </c>
      <c r="M155" s="300"/>
      <c r="N155" s="298" t="s">
        <v>23</v>
      </c>
      <c r="O155" s="299"/>
      <c r="P155" s="300"/>
      <c r="Q155" s="298" t="s">
        <v>24</v>
      </c>
      <c r="R155" s="299"/>
      <c r="S155" s="300"/>
      <c r="T155" s="298" t="s">
        <v>25</v>
      </c>
      <c r="U155" s="299"/>
      <c r="V155" s="300"/>
      <c r="W155" s="298" t="s">
        <v>26</v>
      </c>
      <c r="X155" s="299"/>
      <c r="Y155" s="300"/>
      <c r="Z155" s="352" t="s">
        <v>0</v>
      </c>
    </row>
    <row r="156" spans="1:26" x14ac:dyDescent="0.25">
      <c r="A156" s="73"/>
      <c r="B156" s="252" t="s">
        <v>27</v>
      </c>
      <c r="C156" s="254"/>
      <c r="D156" s="252" t="s">
        <v>76</v>
      </c>
      <c r="E156" s="254"/>
      <c r="F156" s="355" t="s">
        <v>28</v>
      </c>
      <c r="G156" s="356"/>
      <c r="H156" s="359" t="s">
        <v>77</v>
      </c>
      <c r="I156" s="298" t="s">
        <v>78</v>
      </c>
      <c r="J156" s="299"/>
      <c r="K156" s="300"/>
      <c r="L156" s="301"/>
      <c r="M156" s="303"/>
      <c r="N156" s="304"/>
      <c r="O156" s="305"/>
      <c r="P156" s="306"/>
      <c r="Q156" s="304"/>
      <c r="R156" s="305"/>
      <c r="S156" s="306"/>
      <c r="T156" s="304"/>
      <c r="U156" s="305"/>
      <c r="V156" s="306"/>
      <c r="W156" s="304"/>
      <c r="X156" s="305"/>
      <c r="Y156" s="306"/>
      <c r="Z156" s="353"/>
    </row>
    <row r="157" spans="1:26" ht="45" x14ac:dyDescent="0.25">
      <c r="A157" s="73"/>
      <c r="B157" s="258"/>
      <c r="C157" s="260"/>
      <c r="D157" s="258"/>
      <c r="E157" s="260"/>
      <c r="F157" s="357"/>
      <c r="G157" s="358"/>
      <c r="H157" s="360"/>
      <c r="I157" s="304"/>
      <c r="J157" s="305"/>
      <c r="K157" s="306"/>
      <c r="L157" s="304"/>
      <c r="M157" s="306"/>
      <c r="N157" s="44" t="s">
        <v>47</v>
      </c>
      <c r="O157" s="78" t="s">
        <v>79</v>
      </c>
      <c r="P157" s="79" t="s">
        <v>80</v>
      </c>
      <c r="Q157" s="44" t="s">
        <v>47</v>
      </c>
      <c r="R157" s="78" t="s">
        <v>79</v>
      </c>
      <c r="S157" s="79" t="s">
        <v>80</v>
      </c>
      <c r="T157" s="44" t="s">
        <v>47</v>
      </c>
      <c r="U157" s="78" t="s">
        <v>79</v>
      </c>
      <c r="V157" s="79" t="s">
        <v>80</v>
      </c>
      <c r="W157" s="44" t="s">
        <v>47</v>
      </c>
      <c r="X157" s="78" t="s">
        <v>79</v>
      </c>
      <c r="Y157" s="79" t="s">
        <v>80</v>
      </c>
      <c r="Z157" s="354"/>
    </row>
    <row r="158" spans="1:26" x14ac:dyDescent="0.25">
      <c r="A158" s="73"/>
      <c r="B158" s="292" t="s">
        <v>81</v>
      </c>
      <c r="C158" s="293"/>
      <c r="D158" s="80" t="s">
        <v>82</v>
      </c>
      <c r="E158" s="81" t="s">
        <v>99</v>
      </c>
      <c r="F158" s="224" t="s">
        <v>51</v>
      </c>
      <c r="G158" s="225"/>
      <c r="H158" s="284" t="s">
        <v>85</v>
      </c>
      <c r="I158" s="82" t="s">
        <v>29</v>
      </c>
      <c r="J158" s="214">
        <f>+P158+V158</f>
        <v>200</v>
      </c>
      <c r="K158" s="215"/>
      <c r="L158" s="286">
        <f>+((J158-J159)/J159)*100%</f>
        <v>0.42857142857142855</v>
      </c>
      <c r="M158" s="287"/>
      <c r="N158" s="290">
        <f>+((P158-P159)/+P159)*100%</f>
        <v>0.53846153846153844</v>
      </c>
      <c r="O158" s="83" t="s">
        <v>82</v>
      </c>
      <c r="P158" s="29">
        <v>100</v>
      </c>
      <c r="Q158" s="290">
        <f>+((S158-S159)/+S159)*100%</f>
        <v>0.33333333333333331</v>
      </c>
      <c r="R158" s="83" t="s">
        <v>82</v>
      </c>
      <c r="S158" s="29">
        <v>100</v>
      </c>
      <c r="T158" s="290">
        <f>+((V158-V159)/+V159)*100%</f>
        <v>0.33333333333333331</v>
      </c>
      <c r="U158" s="83" t="s">
        <v>82</v>
      </c>
      <c r="V158" s="29">
        <f>+S158</f>
        <v>100</v>
      </c>
      <c r="W158" s="290">
        <f>+((Y158-Y159)/+Y159)*100%</f>
        <v>0.6</v>
      </c>
      <c r="X158" s="83" t="s">
        <v>82</v>
      </c>
      <c r="Y158" s="29">
        <v>120</v>
      </c>
      <c r="Z158" s="361">
        <f>+J158/J159</f>
        <v>1.4285714285714286</v>
      </c>
    </row>
    <row r="159" spans="1:26" x14ac:dyDescent="0.25">
      <c r="A159" s="73"/>
      <c r="B159" s="294"/>
      <c r="C159" s="295"/>
      <c r="D159" s="84"/>
      <c r="E159" s="363" t="s">
        <v>195</v>
      </c>
      <c r="F159" s="226"/>
      <c r="G159" s="227"/>
      <c r="H159" s="285"/>
      <c r="I159" s="82" t="s">
        <v>87</v>
      </c>
      <c r="J159" s="214">
        <f>+P159+S159</f>
        <v>140</v>
      </c>
      <c r="K159" s="215"/>
      <c r="L159" s="288"/>
      <c r="M159" s="289"/>
      <c r="N159" s="291"/>
      <c r="O159" s="83" t="s">
        <v>88</v>
      </c>
      <c r="P159" s="37">
        <v>65</v>
      </c>
      <c r="Q159" s="291"/>
      <c r="R159" s="83" t="s">
        <v>88</v>
      </c>
      <c r="S159" s="37">
        <v>75</v>
      </c>
      <c r="T159" s="291"/>
      <c r="U159" s="83" t="s">
        <v>88</v>
      </c>
      <c r="V159" s="37">
        <f>+S159</f>
        <v>75</v>
      </c>
      <c r="W159" s="291"/>
      <c r="X159" s="83" t="s">
        <v>88</v>
      </c>
      <c r="Y159" s="29">
        <f t="shared" ref="Y159:Y161" si="2">+V159</f>
        <v>75</v>
      </c>
      <c r="Z159" s="362"/>
    </row>
    <row r="160" spans="1:26" x14ac:dyDescent="0.25">
      <c r="A160" s="73"/>
      <c r="B160" s="85"/>
      <c r="C160" s="86"/>
      <c r="D160" s="84"/>
      <c r="E160" s="363"/>
      <c r="F160" s="226"/>
      <c r="G160" s="227"/>
      <c r="H160" s="230" t="s">
        <v>89</v>
      </c>
      <c r="I160" s="82" t="s">
        <v>29</v>
      </c>
      <c r="J160" s="214">
        <f>+P160+S160</f>
        <v>200</v>
      </c>
      <c r="K160" s="215"/>
      <c r="L160" s="286">
        <f>+((J160-J161)/J161)*100%</f>
        <v>0.42857142857142855</v>
      </c>
      <c r="M160" s="287"/>
      <c r="N160" s="290">
        <f>+((P160-P161)/+P161)*100%</f>
        <v>0.33333333333333331</v>
      </c>
      <c r="O160" s="83" t="s">
        <v>82</v>
      </c>
      <c r="P160" s="29">
        <v>100</v>
      </c>
      <c r="Q160" s="290">
        <v>0.33333333333333331</v>
      </c>
      <c r="R160" s="83" t="s">
        <v>82</v>
      </c>
      <c r="S160" s="29">
        <v>100</v>
      </c>
      <c r="T160" s="290">
        <v>0.33333333333333331</v>
      </c>
      <c r="U160" s="83" t="s">
        <v>82</v>
      </c>
      <c r="V160" s="29">
        <f>+S160</f>
        <v>100</v>
      </c>
      <c r="W160" s="290">
        <v>0.33333333333333331</v>
      </c>
      <c r="X160" s="83" t="s">
        <v>82</v>
      </c>
      <c r="Y160" s="29">
        <f t="shared" si="2"/>
        <v>100</v>
      </c>
      <c r="Z160" s="361">
        <f t="shared" ref="Z160" si="3">+J160/J161</f>
        <v>1.4285714285714286</v>
      </c>
    </row>
    <row r="161" spans="1:26" x14ac:dyDescent="0.25">
      <c r="A161" s="73"/>
      <c r="B161" s="296" t="s">
        <v>90</v>
      </c>
      <c r="C161" s="297"/>
      <c r="D161" s="88"/>
      <c r="E161" s="364"/>
      <c r="F161" s="228"/>
      <c r="G161" s="229"/>
      <c r="H161" s="231"/>
      <c r="I161" s="82" t="s">
        <v>87</v>
      </c>
      <c r="J161" s="214">
        <f>+P161+S161</f>
        <v>140</v>
      </c>
      <c r="K161" s="215"/>
      <c r="L161" s="288"/>
      <c r="M161" s="289"/>
      <c r="N161" s="291"/>
      <c r="O161" s="83" t="s">
        <v>88</v>
      </c>
      <c r="P161" s="37">
        <v>75</v>
      </c>
      <c r="Q161" s="291"/>
      <c r="R161" s="83" t="s">
        <v>88</v>
      </c>
      <c r="S161" s="37">
        <v>65</v>
      </c>
      <c r="T161" s="291"/>
      <c r="U161" s="83" t="s">
        <v>88</v>
      </c>
      <c r="V161" s="37">
        <f>+S161</f>
        <v>65</v>
      </c>
      <c r="W161" s="291"/>
      <c r="X161" s="83" t="s">
        <v>88</v>
      </c>
      <c r="Y161" s="29">
        <f t="shared" si="2"/>
        <v>65</v>
      </c>
      <c r="Z161" s="362"/>
    </row>
    <row r="162" spans="1:26" x14ac:dyDescent="0.25">
      <c r="A162" s="73"/>
      <c r="B162" s="220" t="s">
        <v>102</v>
      </c>
      <c r="C162" s="221"/>
      <c r="D162" s="89" t="s">
        <v>88</v>
      </c>
      <c r="E162" s="90" t="s">
        <v>103</v>
      </c>
      <c r="F162" s="224" t="s">
        <v>51</v>
      </c>
      <c r="G162" s="225"/>
      <c r="H162" s="230" t="s">
        <v>93</v>
      </c>
      <c r="I162" s="232"/>
      <c r="J162" s="233"/>
      <c r="K162" s="234"/>
      <c r="L162" s="216" t="s">
        <v>77</v>
      </c>
      <c r="M162" s="217"/>
      <c r="N162" s="238">
        <v>24591616.870000001</v>
      </c>
      <c r="O162" s="239"/>
      <c r="P162" s="240"/>
      <c r="Q162" s="406">
        <v>24591616.870000001</v>
      </c>
      <c r="R162" s="315"/>
      <c r="S162" s="316"/>
      <c r="T162" s="406">
        <v>24591616.870000001</v>
      </c>
      <c r="U162" s="315"/>
      <c r="V162" s="316"/>
      <c r="W162" s="406">
        <v>24591616.870000001</v>
      </c>
      <c r="X162" s="315"/>
      <c r="Y162" s="316"/>
      <c r="Z162" s="365">
        <f>T162+N162+Q162+W162</f>
        <v>98366467.480000004</v>
      </c>
    </row>
    <row r="163" spans="1:26" x14ac:dyDescent="0.25">
      <c r="A163" s="73"/>
      <c r="B163" s="222"/>
      <c r="C163" s="223"/>
      <c r="D163" s="84"/>
      <c r="E163" s="363" t="s">
        <v>196</v>
      </c>
      <c r="F163" s="226"/>
      <c r="G163" s="227"/>
      <c r="H163" s="231"/>
      <c r="I163" s="235"/>
      <c r="J163" s="236"/>
      <c r="K163" s="237"/>
      <c r="L163" s="218"/>
      <c r="M163" s="219"/>
      <c r="N163" s="241"/>
      <c r="O163" s="242"/>
      <c r="P163" s="243"/>
      <c r="Q163" s="349"/>
      <c r="R163" s="350"/>
      <c r="S163" s="351"/>
      <c r="T163" s="349"/>
      <c r="U163" s="350"/>
      <c r="V163" s="351"/>
      <c r="W163" s="349"/>
      <c r="X163" s="350"/>
      <c r="Y163" s="351"/>
      <c r="Z163" s="366"/>
    </row>
    <row r="164" spans="1:26" x14ac:dyDescent="0.25">
      <c r="A164" s="73"/>
      <c r="B164" s="91"/>
      <c r="C164" s="92"/>
      <c r="D164" s="84"/>
      <c r="E164" s="363"/>
      <c r="F164" s="226"/>
      <c r="G164" s="227"/>
      <c r="H164" s="230" t="s">
        <v>95</v>
      </c>
      <c r="I164" s="93"/>
      <c r="J164" s="94"/>
      <c r="K164" s="95"/>
      <c r="L164" s="216"/>
      <c r="M164" s="217"/>
      <c r="N164" s="431">
        <f>22100000+114572.96</f>
        <v>22214572.960000001</v>
      </c>
      <c r="O164" s="432"/>
      <c r="P164" s="433"/>
      <c r="Q164" s="406">
        <v>22821193.23</v>
      </c>
      <c r="R164" s="446"/>
      <c r="S164" s="447"/>
      <c r="T164" s="406">
        <v>23387110.829999998</v>
      </c>
      <c r="U164" s="315"/>
      <c r="V164" s="316"/>
      <c r="W164" s="406">
        <v>61611260.460000001</v>
      </c>
      <c r="X164" s="315"/>
      <c r="Y164" s="316"/>
      <c r="Z164" s="365">
        <f>T164+N164+Q164+W164</f>
        <v>130034137.47999999</v>
      </c>
    </row>
    <row r="165" spans="1:26" x14ac:dyDescent="0.25">
      <c r="A165" s="73"/>
      <c r="B165" s="96" t="s">
        <v>96</v>
      </c>
      <c r="C165" s="97" t="s">
        <v>97</v>
      </c>
      <c r="D165" s="88"/>
      <c r="E165" s="364"/>
      <c r="F165" s="228"/>
      <c r="G165" s="229"/>
      <c r="H165" s="231"/>
      <c r="I165" s="98"/>
      <c r="J165" s="99"/>
      <c r="K165" s="100"/>
      <c r="L165" s="218"/>
      <c r="M165" s="219"/>
      <c r="N165" s="434"/>
      <c r="O165" s="435"/>
      <c r="P165" s="436"/>
      <c r="Q165" s="448"/>
      <c r="R165" s="449"/>
      <c r="S165" s="450"/>
      <c r="T165" s="349"/>
      <c r="U165" s="350"/>
      <c r="V165" s="351"/>
      <c r="W165" s="349"/>
      <c r="X165" s="350"/>
      <c r="Y165" s="351"/>
      <c r="Z165" s="366"/>
    </row>
    <row r="166" spans="1:26" x14ac:dyDescent="0.25">
      <c r="A166" s="73"/>
      <c r="B166" s="101"/>
      <c r="C166" s="102"/>
      <c r="D166" s="102"/>
      <c r="E166" s="102"/>
      <c r="F166" s="102"/>
      <c r="G166" s="102"/>
      <c r="H166" s="102"/>
      <c r="I166" s="27"/>
      <c r="J166" s="27"/>
      <c r="K166" s="27"/>
      <c r="L166" s="102"/>
      <c r="M166" s="102"/>
      <c r="N166" s="27"/>
      <c r="O166" s="27"/>
      <c r="P166" s="27"/>
      <c r="Q166" s="27"/>
      <c r="R166" s="27"/>
      <c r="S166" s="27"/>
      <c r="T166" s="27"/>
      <c r="U166" s="27"/>
      <c r="V166" s="27"/>
      <c r="W166" s="27"/>
      <c r="X166" s="27"/>
      <c r="Y166" s="27"/>
      <c r="Z166" s="28"/>
    </row>
    <row r="167" spans="1:26" x14ac:dyDescent="0.25">
      <c r="A167" s="73"/>
      <c r="B167" s="145"/>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7"/>
    </row>
    <row r="168" spans="1:26" x14ac:dyDescent="0.25">
      <c r="A168" s="73"/>
      <c r="B168" s="247" t="s">
        <v>33</v>
      </c>
      <c r="C168" s="367"/>
      <c r="D168" s="367"/>
      <c r="E168" s="367"/>
      <c r="F168" s="367"/>
      <c r="G168" s="367"/>
      <c r="H168" s="367"/>
      <c r="I168" s="367"/>
      <c r="J168" s="367"/>
      <c r="K168" s="367"/>
      <c r="L168" s="367"/>
      <c r="M168" s="367"/>
      <c r="N168" s="367"/>
      <c r="O168" s="367"/>
      <c r="P168" s="367"/>
      <c r="Q168" s="367"/>
      <c r="R168" s="367"/>
      <c r="S168" s="367"/>
      <c r="T168" s="367"/>
      <c r="U168" s="367"/>
      <c r="V168" s="367"/>
      <c r="W168" s="367"/>
      <c r="X168" s="367"/>
      <c r="Y168" s="367"/>
      <c r="Z168" s="368"/>
    </row>
    <row r="169" spans="1:26" ht="15.75" x14ac:dyDescent="0.25">
      <c r="A169" s="73"/>
      <c r="B169" s="437" t="s">
        <v>34</v>
      </c>
      <c r="C169" s="437"/>
      <c r="D169" s="437"/>
      <c r="E169" s="437"/>
      <c r="F169" s="438"/>
      <c r="G169" s="438"/>
      <c r="H169" s="401" t="s">
        <v>35</v>
      </c>
      <c r="I169" s="402"/>
      <c r="J169" s="402"/>
      <c r="K169" s="402"/>
      <c r="L169" s="402"/>
      <c r="M169" s="402"/>
      <c r="N169" s="402"/>
      <c r="O169" s="402"/>
      <c r="P169" s="403"/>
      <c r="Q169" s="404" t="s">
        <v>36</v>
      </c>
      <c r="R169" s="404"/>
      <c r="S169" s="405"/>
      <c r="T169" s="405"/>
      <c r="U169" s="405"/>
      <c r="V169" s="405"/>
      <c r="W169" s="404" t="s">
        <v>37</v>
      </c>
      <c r="X169" s="404"/>
      <c r="Y169" s="405"/>
      <c r="Z169" s="405"/>
    </row>
    <row r="170" spans="1:26" x14ac:dyDescent="0.25">
      <c r="A170" s="73"/>
      <c r="B170" s="439" t="s">
        <v>198</v>
      </c>
      <c r="C170" s="439"/>
      <c r="D170" s="439"/>
      <c r="E170" s="439"/>
      <c r="F170" s="439"/>
      <c r="G170" s="439"/>
      <c r="H170" s="397" t="s">
        <v>199</v>
      </c>
      <c r="I170" s="397"/>
      <c r="J170" s="397"/>
      <c r="K170" s="397"/>
      <c r="L170" s="397"/>
      <c r="M170" s="397"/>
      <c r="N170" s="397"/>
      <c r="O170" s="397"/>
      <c r="P170" s="397"/>
      <c r="Q170" s="398">
        <v>43009</v>
      </c>
      <c r="R170" s="399"/>
      <c r="S170" s="399"/>
      <c r="T170" s="399"/>
      <c r="U170" s="399"/>
      <c r="V170" s="400"/>
      <c r="W170" s="398">
        <v>43100</v>
      </c>
      <c r="X170" s="399"/>
      <c r="Y170" s="399"/>
      <c r="Z170" s="399"/>
    </row>
    <row r="171" spans="1:26" x14ac:dyDescent="0.25">
      <c r="A171" s="73"/>
      <c r="B171" s="439"/>
      <c r="C171" s="439"/>
      <c r="D171" s="439"/>
      <c r="E171" s="439"/>
      <c r="F171" s="439"/>
      <c r="G171" s="439"/>
      <c r="H171" s="397" t="s">
        <v>200</v>
      </c>
      <c r="I171" s="397"/>
      <c r="J171" s="397"/>
      <c r="K171" s="397"/>
      <c r="L171" s="397"/>
      <c r="M171" s="397"/>
      <c r="N171" s="397"/>
      <c r="O171" s="397"/>
      <c r="P171" s="397"/>
      <c r="Q171" s="398">
        <v>43009</v>
      </c>
      <c r="R171" s="399"/>
      <c r="S171" s="399"/>
      <c r="T171" s="399"/>
      <c r="U171" s="399"/>
      <c r="V171" s="400"/>
      <c r="W171" s="398">
        <v>43100</v>
      </c>
      <c r="X171" s="399"/>
      <c r="Y171" s="399"/>
      <c r="Z171" s="399"/>
    </row>
    <row r="172" spans="1:26" x14ac:dyDescent="0.25">
      <c r="A172" s="73"/>
      <c r="B172" s="439"/>
      <c r="C172" s="439"/>
      <c r="D172" s="439"/>
      <c r="E172" s="439"/>
      <c r="F172" s="439"/>
      <c r="G172" s="439"/>
      <c r="H172" s="397" t="s">
        <v>201</v>
      </c>
      <c r="I172" s="397"/>
      <c r="J172" s="397"/>
      <c r="K172" s="397"/>
      <c r="L172" s="397"/>
      <c r="M172" s="397"/>
      <c r="N172" s="397"/>
      <c r="O172" s="397"/>
      <c r="P172" s="397"/>
      <c r="Q172" s="398">
        <v>43009</v>
      </c>
      <c r="R172" s="399"/>
      <c r="S172" s="399"/>
      <c r="T172" s="399"/>
      <c r="U172" s="399"/>
      <c r="V172" s="400"/>
      <c r="W172" s="398">
        <v>43100</v>
      </c>
      <c r="X172" s="399"/>
      <c r="Y172" s="399"/>
      <c r="Z172" s="399"/>
    </row>
    <row r="173" spans="1:26" x14ac:dyDescent="0.25">
      <c r="A173" s="73"/>
      <c r="B173" s="439"/>
      <c r="C173" s="439"/>
      <c r="D173" s="439"/>
      <c r="E173" s="439"/>
      <c r="F173" s="439"/>
      <c r="G173" s="439"/>
      <c r="H173" s="397" t="s">
        <v>202</v>
      </c>
      <c r="I173" s="397"/>
      <c r="J173" s="397"/>
      <c r="K173" s="397"/>
      <c r="L173" s="397"/>
      <c r="M173" s="397"/>
      <c r="N173" s="397"/>
      <c r="O173" s="397"/>
      <c r="P173" s="397"/>
      <c r="Q173" s="398">
        <v>43009</v>
      </c>
      <c r="R173" s="399"/>
      <c r="S173" s="399"/>
      <c r="T173" s="399"/>
      <c r="U173" s="399"/>
      <c r="V173" s="400"/>
      <c r="W173" s="398">
        <v>43100</v>
      </c>
      <c r="X173" s="399"/>
      <c r="Y173" s="399"/>
      <c r="Z173" s="399"/>
    </row>
    <row r="174" spans="1:26" x14ac:dyDescent="0.25">
      <c r="A174" s="73"/>
      <c r="B174" s="439"/>
      <c r="C174" s="439"/>
      <c r="D174" s="439"/>
      <c r="E174" s="439"/>
      <c r="F174" s="439"/>
      <c r="G174" s="439"/>
      <c r="H174" s="397" t="s">
        <v>203</v>
      </c>
      <c r="I174" s="397"/>
      <c r="J174" s="397"/>
      <c r="K174" s="397"/>
      <c r="L174" s="397"/>
      <c r="M174" s="397"/>
      <c r="N174" s="397"/>
      <c r="O174" s="397"/>
      <c r="P174" s="397"/>
      <c r="Q174" s="398">
        <v>43009</v>
      </c>
      <c r="R174" s="399"/>
      <c r="S174" s="399"/>
      <c r="T174" s="399"/>
      <c r="U174" s="399"/>
      <c r="V174" s="400"/>
      <c r="W174" s="398">
        <v>43100</v>
      </c>
      <c r="X174" s="399"/>
      <c r="Y174" s="399"/>
      <c r="Z174" s="399"/>
    </row>
    <row r="175" spans="1:26" x14ac:dyDescent="0.25">
      <c r="A175" s="73"/>
      <c r="B175" s="439"/>
      <c r="C175" s="439"/>
      <c r="D175" s="439"/>
      <c r="E175" s="439"/>
      <c r="F175" s="439"/>
      <c r="G175" s="439"/>
      <c r="H175" s="397" t="s">
        <v>204</v>
      </c>
      <c r="I175" s="397"/>
      <c r="J175" s="397"/>
      <c r="K175" s="397"/>
      <c r="L175" s="397"/>
      <c r="M175" s="397"/>
      <c r="N175" s="397"/>
      <c r="O175" s="397"/>
      <c r="P175" s="397"/>
      <c r="Q175" s="398">
        <v>43009</v>
      </c>
      <c r="R175" s="399"/>
      <c r="S175" s="399"/>
      <c r="T175" s="399"/>
      <c r="U175" s="399"/>
      <c r="V175" s="400"/>
      <c r="W175" s="398">
        <v>43100</v>
      </c>
      <c r="X175" s="399"/>
      <c r="Y175" s="399"/>
      <c r="Z175" s="399"/>
    </row>
    <row r="176" spans="1:26" x14ac:dyDescent="0.25">
      <c r="A176" s="73"/>
      <c r="B176" s="439"/>
      <c r="C176" s="439"/>
      <c r="D176" s="439"/>
      <c r="E176" s="439"/>
      <c r="F176" s="439"/>
      <c r="G176" s="439"/>
      <c r="H176" s="451" t="s">
        <v>205</v>
      </c>
      <c r="I176" s="452"/>
      <c r="J176" s="452"/>
      <c r="K176" s="452"/>
      <c r="L176" s="452"/>
      <c r="M176" s="452"/>
      <c r="N176" s="452"/>
      <c r="O176" s="452"/>
      <c r="P176" s="453"/>
      <c r="Q176" s="398">
        <v>43009</v>
      </c>
      <c r="R176" s="399"/>
      <c r="S176" s="399"/>
      <c r="T176" s="399"/>
      <c r="U176" s="399"/>
      <c r="V176" s="400"/>
      <c r="W176" s="398">
        <v>43100</v>
      </c>
      <c r="X176" s="399"/>
      <c r="Y176" s="399"/>
      <c r="Z176" s="399"/>
    </row>
    <row r="177" spans="1:26" x14ac:dyDescent="0.25">
      <c r="A177" s="73"/>
      <c r="B177" s="439"/>
      <c r="C177" s="439"/>
      <c r="D177" s="439"/>
      <c r="E177" s="439"/>
      <c r="F177" s="439"/>
      <c r="G177" s="439"/>
      <c r="H177" s="397" t="s">
        <v>206</v>
      </c>
      <c r="I177" s="397"/>
      <c r="J177" s="397"/>
      <c r="K177" s="397"/>
      <c r="L177" s="397"/>
      <c r="M177" s="397"/>
      <c r="N177" s="397"/>
      <c r="O177" s="397"/>
      <c r="P177" s="397"/>
      <c r="Q177" s="398">
        <v>43009</v>
      </c>
      <c r="R177" s="399"/>
      <c r="S177" s="399"/>
      <c r="T177" s="399"/>
      <c r="U177" s="399"/>
      <c r="V177" s="400"/>
      <c r="W177" s="398">
        <v>43100</v>
      </c>
      <c r="X177" s="399"/>
      <c r="Y177" s="399"/>
      <c r="Z177" s="399"/>
    </row>
    <row r="178" spans="1:26" x14ac:dyDescent="0.25">
      <c r="A178" s="73"/>
      <c r="B178" s="12"/>
      <c r="C178" s="13"/>
      <c r="D178" s="13"/>
      <c r="E178" s="13"/>
      <c r="F178" s="13"/>
      <c r="G178" s="14"/>
      <c r="H178" s="15"/>
      <c r="I178" s="185" t="s">
        <v>153</v>
      </c>
      <c r="J178" s="186"/>
      <c r="K178" s="186"/>
      <c r="L178" s="186"/>
      <c r="M178" s="186"/>
      <c r="N178" s="186"/>
      <c r="O178" s="186"/>
      <c r="P178" s="187"/>
      <c r="Q178" s="188"/>
      <c r="R178" s="189"/>
      <c r="S178" s="189"/>
      <c r="T178" s="189"/>
      <c r="U178" s="189"/>
      <c r="V178" s="190"/>
      <c r="W178" s="188"/>
      <c r="X178" s="189"/>
      <c r="Y178" s="189"/>
      <c r="Z178" s="190"/>
    </row>
    <row r="179" spans="1:26" x14ac:dyDescent="0.25">
      <c r="A179" s="73"/>
      <c r="B179" s="191"/>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3"/>
    </row>
    <row r="180" spans="1:26" x14ac:dyDescent="0.25">
      <c r="A180" s="73"/>
      <c r="B180" s="194" t="s">
        <v>38</v>
      </c>
      <c r="C180" s="194"/>
      <c r="D180" s="194"/>
      <c r="E180" s="194"/>
      <c r="F180" s="194"/>
      <c r="G180" s="194"/>
      <c r="H180" s="51" t="s">
        <v>39</v>
      </c>
      <c r="I180" s="194" t="s">
        <v>40</v>
      </c>
      <c r="J180" s="194"/>
      <c r="K180" s="194"/>
      <c r="L180" s="194"/>
      <c r="M180" s="194"/>
      <c r="N180" s="194"/>
      <c r="O180" s="194"/>
      <c r="P180" s="194"/>
      <c r="Q180" s="195" t="s">
        <v>39</v>
      </c>
      <c r="R180" s="196"/>
      <c r="S180" s="197"/>
      <c r="T180" s="197"/>
      <c r="U180" s="197"/>
      <c r="V180" s="197"/>
      <c r="W180" s="197"/>
      <c r="X180" s="197"/>
      <c r="Y180" s="197"/>
      <c r="Z180" s="198"/>
    </row>
    <row r="181" spans="1:26" x14ac:dyDescent="0.25">
      <c r="A181" s="73"/>
      <c r="B181" s="171" t="s">
        <v>154</v>
      </c>
      <c r="C181" s="199"/>
      <c r="D181" s="199"/>
      <c r="E181" s="199"/>
      <c r="F181" s="172"/>
      <c r="G181" s="173"/>
      <c r="H181" s="16"/>
      <c r="I181" s="200" t="s">
        <v>155</v>
      </c>
      <c r="J181" s="172"/>
      <c r="K181" s="172"/>
      <c r="L181" s="172"/>
      <c r="M181" s="172"/>
      <c r="N181" s="172"/>
      <c r="O181" s="172"/>
      <c r="P181" s="173"/>
      <c r="Q181" s="314"/>
      <c r="R181" s="197"/>
      <c r="S181" s="197"/>
      <c r="T181" s="197"/>
      <c r="U181" s="197"/>
      <c r="V181" s="197"/>
      <c r="W181" s="197"/>
      <c r="X181" s="197"/>
      <c r="Y181" s="197"/>
      <c r="Z181" s="198"/>
    </row>
    <row r="182" spans="1:26" x14ac:dyDescent="0.25">
      <c r="A182" s="73"/>
      <c r="B182" s="171" t="s">
        <v>178</v>
      </c>
      <c r="C182" s="199"/>
      <c r="D182" s="199"/>
      <c r="E182" s="199"/>
      <c r="F182" s="172"/>
      <c r="G182" s="173"/>
      <c r="H182" s="16"/>
      <c r="I182" s="200">
        <v>2</v>
      </c>
      <c r="J182" s="172"/>
      <c r="K182" s="172"/>
      <c r="L182" s="172"/>
      <c r="M182" s="172"/>
      <c r="N182" s="172"/>
      <c r="O182" s="172"/>
      <c r="P182" s="173"/>
      <c r="Q182" s="314" t="s">
        <v>77</v>
      </c>
      <c r="R182" s="197"/>
      <c r="S182" s="197"/>
      <c r="T182" s="197"/>
      <c r="U182" s="197"/>
      <c r="V182" s="197"/>
      <c r="W182" s="197"/>
      <c r="X182" s="197"/>
      <c r="Y182" s="197"/>
      <c r="Z182" s="198"/>
    </row>
    <row r="183" spans="1:26" x14ac:dyDescent="0.25">
      <c r="A183" s="73"/>
      <c r="B183" s="200" t="s">
        <v>158</v>
      </c>
      <c r="C183" s="172"/>
      <c r="D183" s="172"/>
      <c r="E183" s="172"/>
      <c r="F183" s="172"/>
      <c r="G183" s="173"/>
      <c r="H183" s="16"/>
      <c r="I183" s="200">
        <v>3</v>
      </c>
      <c r="J183" s="172"/>
      <c r="K183" s="172"/>
      <c r="L183" s="172"/>
      <c r="M183" s="172"/>
      <c r="N183" s="172"/>
      <c r="O183" s="172"/>
      <c r="P183" s="173"/>
      <c r="Q183" s="314"/>
      <c r="R183" s="197"/>
      <c r="S183" s="197"/>
      <c r="T183" s="197"/>
      <c r="U183" s="197"/>
      <c r="V183" s="197"/>
      <c r="W183" s="197"/>
      <c r="X183" s="197"/>
      <c r="Y183" s="197"/>
      <c r="Z183" s="198"/>
    </row>
    <row r="184" spans="1:26" x14ac:dyDescent="0.25">
      <c r="A184" s="73"/>
      <c r="B184" s="200" t="s">
        <v>179</v>
      </c>
      <c r="C184" s="172"/>
      <c r="D184" s="172"/>
      <c r="E184" s="172"/>
      <c r="F184" s="172"/>
      <c r="G184" s="173"/>
      <c r="H184" s="16"/>
      <c r="I184" s="200">
        <v>4</v>
      </c>
      <c r="J184" s="172"/>
      <c r="K184" s="172"/>
      <c r="L184" s="172"/>
      <c r="M184" s="172"/>
      <c r="N184" s="172"/>
      <c r="O184" s="172"/>
      <c r="P184" s="173"/>
      <c r="Q184" s="314"/>
      <c r="R184" s="197"/>
      <c r="S184" s="197"/>
      <c r="T184" s="197"/>
      <c r="U184" s="197"/>
      <c r="V184" s="197"/>
      <c r="W184" s="197"/>
      <c r="X184" s="197"/>
      <c r="Y184" s="197"/>
      <c r="Z184" s="198"/>
    </row>
    <row r="185" spans="1:26" x14ac:dyDescent="0.25">
      <c r="A185" s="73"/>
      <c r="B185" s="200" t="s">
        <v>180</v>
      </c>
      <c r="C185" s="172"/>
      <c r="D185" s="172"/>
      <c r="E185" s="172"/>
      <c r="F185" s="172"/>
      <c r="G185" s="173"/>
      <c r="H185" s="16"/>
      <c r="I185" s="200">
        <v>5</v>
      </c>
      <c r="J185" s="172"/>
      <c r="K185" s="172"/>
      <c r="L185" s="172"/>
      <c r="M185" s="172"/>
      <c r="N185" s="172"/>
      <c r="O185" s="172"/>
      <c r="P185" s="173"/>
      <c r="Q185" s="314"/>
      <c r="R185" s="197"/>
      <c r="S185" s="197"/>
      <c r="T185" s="197"/>
      <c r="U185" s="197"/>
      <c r="V185" s="197"/>
      <c r="W185" s="197"/>
      <c r="X185" s="197"/>
      <c r="Y185" s="197"/>
      <c r="Z185" s="198"/>
    </row>
    <row r="186" spans="1:26" x14ac:dyDescent="0.25">
      <c r="A186" s="73"/>
      <c r="B186" s="148"/>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50"/>
    </row>
    <row r="187" spans="1:26" x14ac:dyDescent="0.25">
      <c r="A187" s="73"/>
      <c r="B187" s="168" t="s">
        <v>41</v>
      </c>
      <c r="C187" s="59"/>
      <c r="D187" s="59"/>
      <c r="E187" s="59"/>
      <c r="F187" s="17" t="s">
        <v>42</v>
      </c>
      <c r="G187" s="171" t="s">
        <v>207</v>
      </c>
      <c r="H187" s="172"/>
      <c r="I187" s="172"/>
      <c r="J187" s="172"/>
      <c r="K187" s="172"/>
      <c r="L187" s="172"/>
      <c r="M187" s="172"/>
      <c r="N187" s="172"/>
      <c r="O187" s="172"/>
      <c r="P187" s="172"/>
      <c r="Q187" s="172"/>
      <c r="R187" s="172"/>
      <c r="S187" s="172"/>
      <c r="T187" s="172"/>
      <c r="U187" s="172"/>
      <c r="V187" s="172"/>
      <c r="W187" s="172"/>
      <c r="X187" s="172"/>
      <c r="Y187" s="172"/>
      <c r="Z187" s="173"/>
    </row>
    <row r="188" spans="1:26" x14ac:dyDescent="0.25">
      <c r="A188" s="73"/>
      <c r="B188" s="169"/>
      <c r="C188" s="60"/>
      <c r="D188" s="60"/>
      <c r="E188" s="60"/>
      <c r="F188" s="17" t="s">
        <v>43</v>
      </c>
      <c r="G188" s="174" t="s">
        <v>208</v>
      </c>
      <c r="H188" s="175"/>
      <c r="I188" s="175"/>
      <c r="J188" s="175"/>
      <c r="K188" s="175"/>
      <c r="L188" s="175"/>
      <c r="M188" s="175"/>
      <c r="N188" s="175"/>
      <c r="O188" s="175"/>
      <c r="P188" s="175"/>
      <c r="Q188" s="175"/>
      <c r="R188" s="175"/>
      <c r="S188" s="175"/>
      <c r="T188" s="175"/>
      <c r="U188" s="175"/>
      <c r="V188" s="175"/>
      <c r="W188" s="175"/>
      <c r="X188" s="175"/>
      <c r="Y188" s="175"/>
      <c r="Z188" s="176"/>
    </row>
    <row r="189" spans="1:26" x14ac:dyDescent="0.25">
      <c r="A189" s="73"/>
      <c r="B189" s="169"/>
      <c r="C189" s="60"/>
      <c r="D189" s="60"/>
      <c r="E189" s="60"/>
      <c r="F189" s="177" t="s">
        <v>44</v>
      </c>
      <c r="G189" s="179" t="s">
        <v>209</v>
      </c>
      <c r="H189" s="180"/>
      <c r="I189" s="180"/>
      <c r="J189" s="180"/>
      <c r="K189" s="180"/>
      <c r="L189" s="180"/>
      <c r="M189" s="180"/>
      <c r="N189" s="180"/>
      <c r="O189" s="180"/>
      <c r="P189" s="180"/>
      <c r="Q189" s="180"/>
      <c r="R189" s="180"/>
      <c r="S189" s="180"/>
      <c r="T189" s="180"/>
      <c r="U189" s="180"/>
      <c r="V189" s="180"/>
      <c r="W189" s="180"/>
      <c r="X189" s="180"/>
      <c r="Y189" s="180"/>
      <c r="Z189" s="181"/>
    </row>
    <row r="190" spans="1:26" x14ac:dyDescent="0.25">
      <c r="A190" s="73"/>
      <c r="B190" s="170"/>
      <c r="C190" s="61"/>
      <c r="D190" s="61"/>
      <c r="E190" s="61"/>
      <c r="F190" s="178"/>
      <c r="G190" s="182"/>
      <c r="H190" s="183"/>
      <c r="I190" s="183"/>
      <c r="J190" s="183"/>
      <c r="K190" s="183"/>
      <c r="L190" s="183"/>
      <c r="M190" s="183"/>
      <c r="N190" s="183"/>
      <c r="O190" s="183"/>
      <c r="P190" s="183"/>
      <c r="Q190" s="183"/>
      <c r="R190" s="183"/>
      <c r="S190" s="183"/>
      <c r="T190" s="183"/>
      <c r="U190" s="183"/>
      <c r="V190" s="183"/>
      <c r="W190" s="183"/>
      <c r="X190" s="183"/>
      <c r="Y190" s="183"/>
      <c r="Z190" s="184"/>
    </row>
    <row r="191" spans="1:26" x14ac:dyDescent="0.25">
      <c r="A191" s="73"/>
      <c r="B191" s="148"/>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50"/>
    </row>
    <row r="192" spans="1:26"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x14ac:dyDescent="0.25">
      <c r="A193" s="73"/>
      <c r="B193" s="18" t="s">
        <v>45</v>
      </c>
      <c r="C193" s="18"/>
      <c r="D193" s="18"/>
      <c r="E193" s="18"/>
      <c r="F193" s="73"/>
      <c r="G193" s="73"/>
      <c r="H193" s="73"/>
      <c r="I193" s="73"/>
      <c r="J193" s="73"/>
      <c r="K193" s="73"/>
      <c r="L193" s="73"/>
      <c r="M193" s="73"/>
      <c r="N193" s="73"/>
      <c r="O193" s="73"/>
      <c r="P193" s="73"/>
      <c r="Q193" s="73"/>
      <c r="R193" s="73"/>
      <c r="S193" s="73"/>
      <c r="T193" s="73"/>
      <c r="U193" s="73"/>
      <c r="V193" s="73"/>
      <c r="W193" s="73"/>
      <c r="X193" s="73"/>
      <c r="Y193" s="73"/>
      <c r="Z193" s="73"/>
    </row>
    <row r="194" spans="1:26"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x14ac:dyDescent="0.25">
      <c r="A195" s="22"/>
      <c r="B195" s="66"/>
      <c r="C195" s="66" t="s">
        <v>210</v>
      </c>
      <c r="D195" s="66"/>
      <c r="E195" s="66"/>
      <c r="F195" s="66">
        <v>1000</v>
      </c>
      <c r="G195" s="66">
        <v>2000</v>
      </c>
      <c r="H195" s="66">
        <v>3000</v>
      </c>
      <c r="I195" s="66">
        <v>4000</v>
      </c>
      <c r="J195" s="336">
        <v>5000</v>
      </c>
      <c r="K195" s="336"/>
      <c r="L195" s="336"/>
      <c r="M195" s="336">
        <v>6000</v>
      </c>
      <c r="N195" s="336"/>
      <c r="O195" s="337"/>
      <c r="P195" s="337"/>
      <c r="Q195" s="337">
        <v>9000</v>
      </c>
      <c r="R195" s="338"/>
      <c r="S195" s="338"/>
      <c r="T195" s="339"/>
      <c r="U195" s="67"/>
      <c r="V195" s="340" t="s">
        <v>0</v>
      </c>
      <c r="W195" s="341"/>
      <c r="X195" s="341"/>
      <c r="Y195" s="341"/>
      <c r="Z195" s="22"/>
    </row>
    <row r="196" spans="1:26" x14ac:dyDescent="0.25">
      <c r="A196" s="22"/>
      <c r="B196" s="19">
        <v>2</v>
      </c>
      <c r="C196" s="19" t="s">
        <v>211</v>
      </c>
      <c r="D196" s="19"/>
      <c r="E196" s="19"/>
      <c r="F196" s="65">
        <f>2029044+2300791+2119843+3381196</f>
        <v>9830874</v>
      </c>
      <c r="G196" s="65">
        <f>232189.51+291111.27+262956.25+414284.2</f>
        <v>1200541.23</v>
      </c>
      <c r="H196" s="65">
        <f>41347.43+44541.67+63064.24+56078.69</f>
        <v>205032.03</v>
      </c>
      <c r="I196" s="65">
        <v>0</v>
      </c>
      <c r="J196" s="342">
        <v>0</v>
      </c>
      <c r="K196" s="343"/>
      <c r="L196" s="344"/>
      <c r="M196" s="342">
        <v>0</v>
      </c>
      <c r="N196" s="343"/>
      <c r="O196" s="343"/>
      <c r="P196" s="343"/>
      <c r="Q196" s="62">
        <v>0</v>
      </c>
      <c r="R196" s="63"/>
      <c r="S196" s="63"/>
      <c r="T196" s="64"/>
      <c r="U196" s="64"/>
      <c r="V196" s="407">
        <f>+F196+G196+H196+I196+J196+M196+Q196</f>
        <v>11236447.26</v>
      </c>
      <c r="W196" s="408"/>
      <c r="X196" s="408"/>
      <c r="Y196" s="408"/>
      <c r="Z196" s="20"/>
    </row>
    <row r="197" spans="1:26" x14ac:dyDescent="0.25">
      <c r="A197" s="22"/>
      <c r="B197" s="19">
        <v>3</v>
      </c>
      <c r="C197" s="19" t="s">
        <v>167</v>
      </c>
      <c r="D197" s="19"/>
      <c r="E197" s="19"/>
      <c r="F197" s="65">
        <f>215721+224747+236256+439446.05</f>
        <v>1116170.05</v>
      </c>
      <c r="G197" s="65">
        <f>292363.72+7743.98</f>
        <v>300107.69999999995</v>
      </c>
      <c r="H197" s="65">
        <f>12317919.41+9998.83</f>
        <v>12327918.24</v>
      </c>
      <c r="I197" s="65">
        <v>0</v>
      </c>
      <c r="J197" s="342">
        <v>20499.990000000002</v>
      </c>
      <c r="K197" s="343"/>
      <c r="L197" s="344"/>
      <c r="M197" s="342">
        <v>0</v>
      </c>
      <c r="N197" s="343"/>
      <c r="O197" s="343"/>
      <c r="P197" s="343"/>
      <c r="Q197" s="62">
        <v>0</v>
      </c>
      <c r="R197" s="63"/>
      <c r="S197" s="63"/>
      <c r="T197" s="64"/>
      <c r="U197" s="64"/>
      <c r="V197" s="407">
        <f>+F197+G197+H197+I197+J197+M197+Q197</f>
        <v>13764695.98</v>
      </c>
      <c r="W197" s="408"/>
      <c r="X197" s="408"/>
      <c r="Y197" s="408"/>
      <c r="Z197" s="125"/>
    </row>
    <row r="198" spans="1:26" x14ac:dyDescent="0.25">
      <c r="A198" s="22"/>
      <c r="B198" s="24">
        <v>9</v>
      </c>
      <c r="C198" s="24" t="s">
        <v>212</v>
      </c>
      <c r="D198" s="24"/>
      <c r="E198" s="24"/>
      <c r="F198" s="72">
        <v>9755564.1199999992</v>
      </c>
      <c r="G198" s="72">
        <f>396435.4+230557.93+856211.29</f>
        <v>1483204.62</v>
      </c>
      <c r="H198" s="72">
        <f>443242.41+412567.06+584634.97</f>
        <v>1440444.44</v>
      </c>
      <c r="I198" s="72">
        <v>0</v>
      </c>
      <c r="J198" s="412">
        <f>73054.48+106720</f>
        <v>179774.47999999998</v>
      </c>
      <c r="K198" s="413"/>
      <c r="L198" s="414"/>
      <c r="M198" s="342">
        <v>0</v>
      </c>
      <c r="N198" s="343"/>
      <c r="O198" s="343"/>
      <c r="P198" s="343"/>
      <c r="Q198" s="62">
        <v>0</v>
      </c>
      <c r="R198" s="63"/>
      <c r="S198" s="63"/>
      <c r="T198" s="64"/>
      <c r="U198" s="71"/>
      <c r="V198" s="409">
        <f>+F198+G198+H198+I198+J198+M198+Q198</f>
        <v>12858987.659999998</v>
      </c>
      <c r="W198" s="410"/>
      <c r="X198" s="410"/>
      <c r="Y198" s="411"/>
      <c r="Z198" s="124"/>
    </row>
    <row r="199" spans="1:26" x14ac:dyDescent="0.25">
      <c r="A199" s="22"/>
      <c r="B199" s="24">
        <v>10</v>
      </c>
      <c r="C199" s="24" t="s">
        <v>213</v>
      </c>
      <c r="D199" s="24"/>
      <c r="E199" s="24"/>
      <c r="F199" s="72">
        <v>280493</v>
      </c>
      <c r="G199" s="72">
        <v>41374.28</v>
      </c>
      <c r="H199" s="72">
        <v>9994.02</v>
      </c>
      <c r="I199" s="72">
        <f>231820.57+400000</f>
        <v>631820.57000000007</v>
      </c>
      <c r="J199" s="126">
        <v>0</v>
      </c>
      <c r="K199" s="127"/>
      <c r="L199" s="128"/>
      <c r="M199" s="342">
        <v>0</v>
      </c>
      <c r="N199" s="343"/>
      <c r="O199" s="343"/>
      <c r="P199" s="344"/>
      <c r="Q199" s="62">
        <v>0</v>
      </c>
      <c r="R199" s="63"/>
      <c r="S199" s="63"/>
      <c r="T199" s="64"/>
      <c r="U199" s="70"/>
      <c r="V199" s="409">
        <f t="shared" ref="V199:V203" si="4">+F199+G199+H199+I199+J199+M199+Q199</f>
        <v>963681.87000000011</v>
      </c>
      <c r="W199" s="410"/>
      <c r="X199" s="410"/>
      <c r="Y199" s="411"/>
      <c r="Z199" s="22"/>
    </row>
    <row r="200" spans="1:26" x14ac:dyDescent="0.25">
      <c r="A200" s="22"/>
      <c r="B200" s="24">
        <v>12</v>
      </c>
      <c r="C200" s="24" t="s">
        <v>214</v>
      </c>
      <c r="D200" s="24"/>
      <c r="E200" s="24"/>
      <c r="F200" s="72">
        <v>1304114</v>
      </c>
      <c r="G200" s="72">
        <f>883196.44+15000+2900.03+20639.2</f>
        <v>921735.66999999993</v>
      </c>
      <c r="H200" s="72">
        <f>5430787.39+24996.78+9997.86+29994.55+35393.08</f>
        <v>5531169.6600000001</v>
      </c>
      <c r="I200" s="72">
        <v>0</v>
      </c>
      <c r="J200" s="412">
        <v>202638.03</v>
      </c>
      <c r="K200" s="413"/>
      <c r="L200" s="414"/>
      <c r="M200" s="342">
        <v>0</v>
      </c>
      <c r="N200" s="343"/>
      <c r="O200" s="343"/>
      <c r="P200" s="344"/>
      <c r="Q200" s="62">
        <v>0</v>
      </c>
      <c r="R200" s="63"/>
      <c r="S200" s="63"/>
      <c r="T200" s="64"/>
      <c r="U200" s="71"/>
      <c r="V200" s="409">
        <f t="shared" si="4"/>
        <v>7959657.3600000003</v>
      </c>
      <c r="W200" s="410"/>
      <c r="X200" s="410"/>
      <c r="Y200" s="411"/>
      <c r="Z200" s="22"/>
    </row>
    <row r="201" spans="1:26" x14ac:dyDescent="0.25">
      <c r="A201" s="22"/>
      <c r="B201" s="24">
        <v>13</v>
      </c>
      <c r="C201" s="24" t="s">
        <v>215</v>
      </c>
      <c r="D201" s="24"/>
      <c r="E201" s="24"/>
      <c r="F201" s="72">
        <v>1630013</v>
      </c>
      <c r="G201" s="72">
        <v>389560.61</v>
      </c>
      <c r="H201" s="72">
        <v>187861.78</v>
      </c>
      <c r="I201" s="72">
        <v>2562386.86</v>
      </c>
      <c r="J201" s="126">
        <v>0</v>
      </c>
      <c r="K201" s="127"/>
      <c r="L201" s="128"/>
      <c r="M201" s="342">
        <v>0</v>
      </c>
      <c r="N201" s="343"/>
      <c r="O201" s="343"/>
      <c r="P201" s="344"/>
      <c r="Q201" s="62">
        <v>0</v>
      </c>
      <c r="R201" s="63"/>
      <c r="S201" s="63"/>
      <c r="T201" s="64"/>
      <c r="U201" s="71"/>
      <c r="V201" s="409">
        <f t="shared" si="4"/>
        <v>4769822.25</v>
      </c>
      <c r="W201" s="410"/>
      <c r="X201" s="410"/>
      <c r="Y201" s="411"/>
      <c r="Z201" s="22"/>
    </row>
    <row r="202" spans="1:26" x14ac:dyDescent="0.25">
      <c r="A202" s="22"/>
      <c r="B202" s="24">
        <v>14</v>
      </c>
      <c r="C202" s="24" t="s">
        <v>186</v>
      </c>
      <c r="D202" s="24"/>
      <c r="E202" s="24"/>
      <c r="F202" s="72">
        <v>2737497</v>
      </c>
      <c r="G202" s="72">
        <f>534137.31+73644.27</f>
        <v>607781.58000000007</v>
      </c>
      <c r="H202" s="72">
        <f>26019989.23+49613.98</f>
        <v>26069603.210000001</v>
      </c>
      <c r="I202" s="72">
        <v>6889518.7999999998</v>
      </c>
      <c r="J202" s="412">
        <v>103177.75</v>
      </c>
      <c r="K202" s="413"/>
      <c r="L202" s="414"/>
      <c r="M202" s="342">
        <v>0</v>
      </c>
      <c r="N202" s="343"/>
      <c r="O202" s="343"/>
      <c r="P202" s="344"/>
      <c r="Q202" s="62">
        <v>0</v>
      </c>
      <c r="R202" s="63"/>
      <c r="S202" s="63"/>
      <c r="T202" s="64"/>
      <c r="U202" s="71"/>
      <c r="V202" s="415">
        <f t="shared" si="4"/>
        <v>36407578.339999996</v>
      </c>
      <c r="W202" s="416"/>
      <c r="X202" s="416"/>
      <c r="Y202" s="417"/>
      <c r="Z202" s="22"/>
    </row>
    <row r="203" spans="1:26" x14ac:dyDescent="0.25">
      <c r="A203" s="22"/>
      <c r="B203" s="24">
        <v>19</v>
      </c>
      <c r="C203" s="24" t="s">
        <v>216</v>
      </c>
      <c r="D203" s="24"/>
      <c r="E203" s="24"/>
      <c r="F203" s="72">
        <v>2324293</v>
      </c>
      <c r="G203" s="72">
        <v>733150.35</v>
      </c>
      <c r="H203" s="72">
        <v>834469.24</v>
      </c>
      <c r="I203" s="72">
        <v>4548409.55</v>
      </c>
      <c r="J203" s="412">
        <v>0</v>
      </c>
      <c r="K203" s="413"/>
      <c r="L203" s="414"/>
      <c r="M203" s="129">
        <v>0</v>
      </c>
      <c r="N203" s="130"/>
      <c r="O203" s="130"/>
      <c r="P203" s="131"/>
      <c r="Q203" s="62">
        <v>0</v>
      </c>
      <c r="R203" s="63"/>
      <c r="S203" s="63"/>
      <c r="T203" s="64"/>
      <c r="U203" s="71"/>
      <c r="V203" s="415">
        <f t="shared" si="4"/>
        <v>8440322.1400000006</v>
      </c>
      <c r="W203" s="416"/>
      <c r="X203" s="416"/>
      <c r="Y203" s="417"/>
      <c r="Z203" s="22"/>
    </row>
    <row r="204" spans="1:26" x14ac:dyDescent="0.25">
      <c r="A204" s="22"/>
      <c r="B204" s="24">
        <v>21</v>
      </c>
      <c r="C204" s="24" t="s">
        <v>217</v>
      </c>
      <c r="D204" s="24"/>
      <c r="E204" s="24"/>
      <c r="F204" s="72">
        <v>5415158</v>
      </c>
      <c r="G204" s="72">
        <v>0</v>
      </c>
      <c r="H204" s="72">
        <v>0</v>
      </c>
      <c r="I204" s="72">
        <v>0</v>
      </c>
      <c r="J204" s="126">
        <v>0</v>
      </c>
      <c r="K204" s="127"/>
      <c r="L204" s="128"/>
      <c r="M204" s="342">
        <v>0</v>
      </c>
      <c r="N204" s="343"/>
      <c r="O204" s="343"/>
      <c r="P204" s="344"/>
      <c r="Q204" s="62">
        <v>0</v>
      </c>
      <c r="R204" s="63"/>
      <c r="S204" s="63"/>
      <c r="T204" s="64"/>
      <c r="U204" s="71"/>
      <c r="V204" s="415">
        <f>+F204+G204+H204+I204+J204+Q204+M204</f>
        <v>5415158</v>
      </c>
      <c r="W204" s="416"/>
      <c r="X204" s="416"/>
      <c r="Y204" s="417"/>
      <c r="Z204" s="22"/>
    </row>
    <row r="205" spans="1:26" x14ac:dyDescent="0.25">
      <c r="A205" s="22"/>
      <c r="B205" s="24">
        <v>25</v>
      </c>
      <c r="C205" s="24" t="s">
        <v>218</v>
      </c>
      <c r="D205" s="24"/>
      <c r="E205" s="24"/>
      <c r="F205" s="72">
        <f>858796+212797+1094119+638015+2092902+655215+229157+1023639+106652+306473+117001</f>
        <v>7334766</v>
      </c>
      <c r="G205" s="72">
        <f>6680+8617.76+44999.26+41838.6+390096+245521.07+19645+52873.76+27368+24432+39039.59</f>
        <v>901111.03999999992</v>
      </c>
      <c r="H205" s="72">
        <f>21850+32291.02+100509.41+9455+79543.73+0.26</f>
        <v>243649.41999999998</v>
      </c>
      <c r="I205" s="72">
        <v>242340.53</v>
      </c>
      <c r="J205" s="412">
        <f>36400+19000</f>
        <v>55400</v>
      </c>
      <c r="K205" s="413"/>
      <c r="L205" s="414"/>
      <c r="M205" s="418">
        <v>0</v>
      </c>
      <c r="N205" s="419"/>
      <c r="O205" s="419"/>
      <c r="P205" s="420"/>
      <c r="Q205" s="62">
        <v>0</v>
      </c>
      <c r="R205" s="63"/>
      <c r="S205" s="63"/>
      <c r="T205" s="64"/>
      <c r="U205" s="71"/>
      <c r="V205" s="415">
        <f>+F205+G205+H205+I205+J205+M205+Q205</f>
        <v>8777266.9900000002</v>
      </c>
      <c r="W205" s="416"/>
      <c r="X205" s="416"/>
      <c r="Y205" s="417"/>
      <c r="Z205" s="22"/>
    </row>
    <row r="206" spans="1:26" x14ac:dyDescent="0.25">
      <c r="A206" s="22"/>
      <c r="B206" s="24">
        <v>26</v>
      </c>
      <c r="C206" s="24" t="s">
        <v>219</v>
      </c>
      <c r="D206" s="24"/>
      <c r="E206" s="24"/>
      <c r="F206" s="72">
        <v>986561</v>
      </c>
      <c r="G206" s="72">
        <f>83181.26+20678.27</f>
        <v>103859.53</v>
      </c>
      <c r="H206" s="72">
        <f>14751.81+9972.08</f>
        <v>24723.89</v>
      </c>
      <c r="I206" s="72">
        <v>0</v>
      </c>
      <c r="J206" s="412">
        <v>0</v>
      </c>
      <c r="K206" s="413"/>
      <c r="L206" s="414"/>
      <c r="M206" s="342">
        <v>0</v>
      </c>
      <c r="N206" s="343"/>
      <c r="O206" s="343"/>
      <c r="P206" s="343"/>
      <c r="Q206" s="62">
        <v>0</v>
      </c>
      <c r="R206" s="63"/>
      <c r="S206" s="63"/>
      <c r="T206" s="64"/>
      <c r="U206" s="71"/>
      <c r="V206" s="407">
        <f t="shared" ref="V206:V209" si="5">+F206+G206+H206+I206+J206+M206+Q206</f>
        <v>1115144.42</v>
      </c>
      <c r="W206" s="408"/>
      <c r="X206" s="408"/>
      <c r="Y206" s="408"/>
      <c r="Z206" s="22"/>
    </row>
    <row r="207" spans="1:26" x14ac:dyDescent="0.25">
      <c r="A207" s="22"/>
      <c r="B207" s="24">
        <v>27</v>
      </c>
      <c r="C207" s="24" t="s">
        <v>54</v>
      </c>
      <c r="D207" s="24"/>
      <c r="E207" s="24"/>
      <c r="F207" s="72">
        <v>8341961.2300000004</v>
      </c>
      <c r="G207" s="72">
        <v>2663050.6</v>
      </c>
      <c r="H207" s="72">
        <v>2142501.4500000002</v>
      </c>
      <c r="I207" s="72">
        <v>404034.17</v>
      </c>
      <c r="J207" s="412">
        <v>100283.16</v>
      </c>
      <c r="K207" s="413"/>
      <c r="L207" s="414"/>
      <c r="M207" s="342">
        <v>246726.7</v>
      </c>
      <c r="N207" s="343"/>
      <c r="O207" s="343"/>
      <c r="P207" s="344"/>
      <c r="Q207" s="62">
        <v>0</v>
      </c>
      <c r="R207" s="63"/>
      <c r="S207" s="63"/>
      <c r="T207" s="64"/>
      <c r="U207" s="71"/>
      <c r="V207" s="407">
        <f t="shared" si="5"/>
        <v>13898557.310000001</v>
      </c>
      <c r="W207" s="408"/>
      <c r="X207" s="408"/>
      <c r="Y207" s="408"/>
      <c r="Z207" s="22"/>
    </row>
    <row r="208" spans="1:26" x14ac:dyDescent="0.25">
      <c r="A208" s="22"/>
      <c r="B208" s="24">
        <v>28</v>
      </c>
      <c r="C208" s="24" t="s">
        <v>220</v>
      </c>
      <c r="D208" s="24"/>
      <c r="E208" s="24"/>
      <c r="F208" s="72">
        <v>603755</v>
      </c>
      <c r="G208" s="72">
        <v>56321.59</v>
      </c>
      <c r="H208" s="72">
        <v>9986</v>
      </c>
      <c r="I208" s="72">
        <v>0</v>
      </c>
      <c r="J208" s="126">
        <v>0</v>
      </c>
      <c r="K208" s="127"/>
      <c r="L208" s="128"/>
      <c r="M208" s="62">
        <v>0</v>
      </c>
      <c r="N208" s="63"/>
      <c r="O208" s="63"/>
      <c r="P208" s="63"/>
      <c r="Q208" s="62">
        <v>0</v>
      </c>
      <c r="R208" s="63"/>
      <c r="S208" s="63"/>
      <c r="T208" s="64"/>
      <c r="U208" s="71"/>
      <c r="V208" s="407">
        <f t="shared" si="5"/>
        <v>670062.59</v>
      </c>
      <c r="W208" s="408"/>
      <c r="X208" s="408"/>
      <c r="Y208" s="408"/>
      <c r="Z208" s="22"/>
    </row>
    <row r="209" spans="1:26" x14ac:dyDescent="0.25">
      <c r="A209" s="22"/>
      <c r="B209" s="24">
        <v>31</v>
      </c>
      <c r="C209" s="24" t="s">
        <v>221</v>
      </c>
      <c r="D209" s="24"/>
      <c r="E209" s="24"/>
      <c r="F209" s="72">
        <f>1212016+973588+946896+454483</f>
        <v>3586983</v>
      </c>
      <c r="G209" s="72">
        <v>61550.48</v>
      </c>
      <c r="H209" s="72">
        <f>43501+33649.83+31071</f>
        <v>108221.83</v>
      </c>
      <c r="I209" s="72">
        <v>0</v>
      </c>
      <c r="J209" s="126">
        <v>0</v>
      </c>
      <c r="K209" s="127"/>
      <c r="L209" s="128"/>
      <c r="M209" s="62">
        <v>0</v>
      </c>
      <c r="N209" s="63"/>
      <c r="O209" s="63"/>
      <c r="P209" s="63"/>
      <c r="Q209" s="62">
        <v>0</v>
      </c>
      <c r="R209" s="63"/>
      <c r="S209" s="63"/>
      <c r="T209" s="64"/>
      <c r="U209" s="71"/>
      <c r="V209" s="407">
        <f t="shared" si="5"/>
        <v>3756755.31</v>
      </c>
      <c r="W209" s="408"/>
      <c r="X209" s="408"/>
      <c r="Y209" s="408"/>
      <c r="Z209" s="22"/>
    </row>
    <row r="210" spans="1:26" x14ac:dyDescent="0.25">
      <c r="A210" s="22"/>
      <c r="B210" s="24"/>
      <c r="C210" s="24"/>
      <c r="D210" s="24"/>
      <c r="E210" s="24"/>
      <c r="F210" s="72"/>
      <c r="G210" s="72"/>
      <c r="H210" s="72"/>
      <c r="I210" s="72"/>
      <c r="J210" s="126"/>
      <c r="K210" s="127"/>
      <c r="L210" s="128"/>
      <c r="M210" s="62"/>
      <c r="N210" s="63"/>
      <c r="O210" s="63"/>
      <c r="P210" s="63"/>
      <c r="Q210" s="62"/>
      <c r="R210" s="63"/>
      <c r="S210" s="63"/>
      <c r="T210" s="64"/>
      <c r="U210" s="71"/>
      <c r="V210" s="345"/>
      <c r="W210" s="346"/>
      <c r="X210" s="346"/>
      <c r="Y210" s="346"/>
      <c r="Z210" s="22"/>
    </row>
    <row r="211" spans="1:26" x14ac:dyDescent="0.25">
      <c r="A211" s="22"/>
      <c r="B211" s="24"/>
      <c r="C211" s="24"/>
      <c r="D211" s="24"/>
      <c r="E211" s="24"/>
      <c r="F211" s="72"/>
      <c r="G211" s="72"/>
      <c r="H211" s="72"/>
      <c r="I211" s="72"/>
      <c r="J211" s="69"/>
      <c r="K211" s="70"/>
      <c r="L211" s="71"/>
      <c r="M211" s="62"/>
      <c r="N211" s="63"/>
      <c r="O211" s="63"/>
      <c r="P211" s="63"/>
      <c r="Q211" s="62"/>
      <c r="R211" s="63"/>
      <c r="S211" s="63"/>
      <c r="T211" s="64"/>
      <c r="U211" s="71"/>
      <c r="V211" s="345"/>
      <c r="W211" s="346"/>
      <c r="X211" s="346"/>
      <c r="Y211" s="346"/>
      <c r="Z211" s="22"/>
    </row>
    <row r="212" spans="1:26" x14ac:dyDescent="0.25">
      <c r="A212" s="22"/>
      <c r="B212" s="24"/>
      <c r="C212" s="24"/>
      <c r="D212" s="24"/>
      <c r="E212" s="24"/>
      <c r="F212" s="68"/>
      <c r="G212" s="68"/>
      <c r="H212" s="68"/>
      <c r="I212" s="68"/>
      <c r="J212" s="337"/>
      <c r="K212" s="338"/>
      <c r="L212" s="339"/>
      <c r="M212" s="337"/>
      <c r="N212" s="338"/>
      <c r="O212" s="338"/>
      <c r="P212" s="338"/>
      <c r="Q212" s="337"/>
      <c r="R212" s="338"/>
      <c r="S212" s="338"/>
      <c r="T212" s="339"/>
      <c r="U212" s="67"/>
      <c r="V212" s="345"/>
      <c r="W212" s="346"/>
      <c r="X212" s="346"/>
      <c r="Y212" s="346"/>
      <c r="Z212" s="22"/>
    </row>
    <row r="213" spans="1:26" x14ac:dyDescent="0.25">
      <c r="A213" s="22"/>
      <c r="B213" s="19" t="s">
        <v>0</v>
      </c>
      <c r="C213" s="19"/>
      <c r="D213" s="19"/>
      <c r="E213" s="19"/>
      <c r="F213" s="72">
        <f>+F196+F197+F198+F199+F200+F201+F202+F204+F205+F206+F207+F208+F209+F210+F203</f>
        <v>55248202.400000006</v>
      </c>
      <c r="G213" s="72">
        <f t="shared" ref="G213:Q213" si="6">+G196+G197+G198+G199+G200+G201+G202+G204+G205+G206+G207+G208+G209+G210+G203</f>
        <v>9463349.2799999993</v>
      </c>
      <c r="H213" s="72">
        <f t="shared" si="6"/>
        <v>49135575.210000008</v>
      </c>
      <c r="I213" s="72">
        <f t="shared" si="6"/>
        <v>15278510.48</v>
      </c>
      <c r="J213" s="412">
        <f t="shared" si="6"/>
        <v>661773.41</v>
      </c>
      <c r="K213" s="413"/>
      <c r="L213" s="414"/>
      <c r="M213" s="412">
        <f t="shared" si="6"/>
        <v>246726.7</v>
      </c>
      <c r="N213" s="413"/>
      <c r="O213" s="413"/>
      <c r="P213" s="414"/>
      <c r="Q213" s="412">
        <f t="shared" si="6"/>
        <v>0</v>
      </c>
      <c r="R213" s="413"/>
      <c r="S213" s="413"/>
      <c r="T213" s="414"/>
      <c r="U213" s="67"/>
      <c r="V213" s="443">
        <f>SUM(V196:Y212)</f>
        <v>130034137.48</v>
      </c>
      <c r="W213" s="444"/>
      <c r="X213" s="444"/>
      <c r="Y213" s="445"/>
      <c r="Z213" s="22"/>
    </row>
    <row r="214" spans="1:26"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8" spans="1:26" x14ac:dyDescent="0.25">
      <c r="A218" s="73"/>
      <c r="B218" s="151"/>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3"/>
    </row>
    <row r="219" spans="1:26" ht="23.25" x14ac:dyDescent="0.35">
      <c r="A219" s="73"/>
      <c r="B219" s="154" t="s">
        <v>59</v>
      </c>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6"/>
    </row>
    <row r="220" spans="1:26" ht="20.25" x14ac:dyDescent="0.3">
      <c r="A220" s="73"/>
      <c r="B220" s="157" t="s">
        <v>222</v>
      </c>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9"/>
    </row>
    <row r="221" spans="1:26" ht="18" x14ac:dyDescent="0.25">
      <c r="A221" s="73"/>
      <c r="B221" s="160" t="s">
        <v>223</v>
      </c>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2"/>
    </row>
    <row r="222" spans="1:26" ht="18" x14ac:dyDescent="0.25">
      <c r="A222" s="73"/>
      <c r="B222" s="160" t="s">
        <v>224</v>
      </c>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2"/>
    </row>
    <row r="223" spans="1:26" x14ac:dyDescent="0.25">
      <c r="A223" s="73"/>
      <c r="B223" s="163"/>
      <c r="C223" s="164"/>
      <c r="D223" s="164"/>
      <c r="E223" s="164"/>
      <c r="F223" s="165"/>
      <c r="G223" s="165"/>
      <c r="H223" s="165"/>
      <c r="I223" s="165"/>
      <c r="J223" s="165"/>
      <c r="K223" s="165"/>
      <c r="L223" s="165"/>
      <c r="M223" s="165"/>
      <c r="N223" s="165"/>
      <c r="O223" s="165"/>
      <c r="P223" s="165"/>
      <c r="Q223" s="165"/>
      <c r="R223" s="165"/>
      <c r="S223" s="165"/>
      <c r="T223" s="165"/>
      <c r="U223" s="165"/>
      <c r="V223" s="165"/>
      <c r="W223" s="165"/>
      <c r="X223" s="165"/>
      <c r="Y223" s="165"/>
      <c r="Z223" s="166"/>
    </row>
    <row r="224" spans="1:26" x14ac:dyDescent="0.25">
      <c r="A224" s="73"/>
      <c r="B224" s="167"/>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6"/>
    </row>
    <row r="225" spans="1:26" x14ac:dyDescent="0.25">
      <c r="A225" s="73"/>
      <c r="B225" s="167"/>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6"/>
    </row>
    <row r="226" spans="1:26" x14ac:dyDescent="0.25">
      <c r="A226" s="73"/>
      <c r="B226" s="421"/>
      <c r="C226" s="422"/>
      <c r="D226" s="422"/>
      <c r="E226" s="422"/>
      <c r="F226" s="422"/>
      <c r="G226" s="422"/>
      <c r="H226" s="422"/>
      <c r="I226" s="422"/>
      <c r="J226" s="422"/>
      <c r="K226" s="422"/>
      <c r="L226" s="422"/>
      <c r="M226" s="422"/>
      <c r="N226" s="422"/>
      <c r="O226" s="422"/>
      <c r="P226" s="422"/>
      <c r="Q226" s="422"/>
      <c r="R226" s="422"/>
      <c r="S226" s="422"/>
      <c r="T226" s="422"/>
      <c r="U226" s="422"/>
      <c r="V226" s="422"/>
      <c r="W226" s="422"/>
      <c r="X226" s="422"/>
      <c r="Y226" s="422"/>
      <c r="Z226" s="423"/>
    </row>
    <row r="227" spans="1:26" x14ac:dyDescent="0.25">
      <c r="A227" s="1"/>
      <c r="B227" s="317" t="s">
        <v>1</v>
      </c>
      <c r="C227" s="30"/>
      <c r="D227" s="30"/>
      <c r="E227" s="30"/>
      <c r="F227" s="224" t="s">
        <v>52</v>
      </c>
      <c r="G227" s="315"/>
      <c r="H227" s="315"/>
      <c r="I227" s="315"/>
      <c r="J227" s="315"/>
      <c r="K227" s="315"/>
      <c r="L227" s="315"/>
      <c r="M227" s="315"/>
      <c r="N227" s="315"/>
      <c r="O227" s="315"/>
      <c r="P227" s="315"/>
      <c r="Q227" s="315"/>
      <c r="R227" s="315"/>
      <c r="S227" s="315"/>
      <c r="T227" s="315"/>
      <c r="U227" s="315"/>
      <c r="V227" s="315"/>
      <c r="W227" s="315"/>
      <c r="X227" s="315"/>
      <c r="Y227" s="315"/>
      <c r="Z227" s="316"/>
    </row>
    <row r="228" spans="1:26" x14ac:dyDescent="0.25">
      <c r="A228" s="1"/>
      <c r="B228" s="424"/>
      <c r="C228" s="31"/>
      <c r="D228" s="31"/>
      <c r="E228" s="31"/>
      <c r="F228" s="425"/>
      <c r="G228" s="426"/>
      <c r="H228" s="426"/>
      <c r="I228" s="426"/>
      <c r="J228" s="426"/>
      <c r="K228" s="426"/>
      <c r="L228" s="426"/>
      <c r="M228" s="426"/>
      <c r="N228" s="426"/>
      <c r="O228" s="426"/>
      <c r="P228" s="426"/>
      <c r="Q228" s="426"/>
      <c r="R228" s="426"/>
      <c r="S228" s="426"/>
      <c r="T228" s="426"/>
      <c r="U228" s="426"/>
      <c r="V228" s="426"/>
      <c r="W228" s="426"/>
      <c r="X228" s="426"/>
      <c r="Y228" s="426"/>
      <c r="Z228" s="427"/>
    </row>
    <row r="229" spans="1:26" x14ac:dyDescent="0.25">
      <c r="A229" s="1"/>
      <c r="B229" s="424"/>
      <c r="C229" s="74"/>
      <c r="D229" s="74"/>
      <c r="E229" s="74"/>
      <c r="F229" s="349"/>
      <c r="G229" s="350"/>
      <c r="H229" s="350"/>
      <c r="I229" s="350"/>
      <c r="J229" s="350"/>
      <c r="K229" s="350"/>
      <c r="L229" s="350"/>
      <c r="M229" s="350"/>
      <c r="N229" s="350"/>
      <c r="O229" s="350"/>
      <c r="P229" s="350"/>
      <c r="Q229" s="350"/>
      <c r="R229" s="350"/>
      <c r="S229" s="350"/>
      <c r="T229" s="350"/>
      <c r="U229" s="350"/>
      <c r="V229" s="350"/>
      <c r="W229" s="350"/>
      <c r="X229" s="350"/>
      <c r="Y229" s="350"/>
      <c r="Z229" s="351"/>
    </row>
    <row r="230" spans="1:26" x14ac:dyDescent="0.25">
      <c r="A230" s="1"/>
      <c r="B230" s="428" t="s">
        <v>2</v>
      </c>
      <c r="C230" s="39"/>
      <c r="D230" s="39"/>
      <c r="E230" s="39"/>
      <c r="F230" s="454" t="s">
        <v>225</v>
      </c>
      <c r="G230" s="455"/>
      <c r="H230" s="455"/>
      <c r="I230" s="455"/>
      <c r="J230" s="455"/>
      <c r="K230" s="455"/>
      <c r="L230" s="455"/>
      <c r="M230" s="455"/>
      <c r="N230" s="455"/>
      <c r="O230" s="455"/>
      <c r="P230" s="455"/>
      <c r="Q230" s="455"/>
      <c r="R230" s="455"/>
      <c r="S230" s="455"/>
      <c r="T230" s="455"/>
      <c r="U230" s="455"/>
      <c r="V230" s="455"/>
      <c r="W230" s="455"/>
      <c r="X230" s="455"/>
      <c r="Y230" s="455"/>
      <c r="Z230" s="455"/>
    </row>
    <row r="231" spans="1:26" x14ac:dyDescent="0.25">
      <c r="A231" s="1"/>
      <c r="B231" s="429"/>
      <c r="C231" s="40"/>
      <c r="D231" s="40"/>
      <c r="E231" s="40"/>
      <c r="F231" s="455"/>
      <c r="G231" s="455"/>
      <c r="H231" s="455"/>
      <c r="I231" s="455"/>
      <c r="J231" s="455"/>
      <c r="K231" s="455"/>
      <c r="L231" s="455"/>
      <c r="M231" s="455"/>
      <c r="N231" s="455"/>
      <c r="O231" s="455"/>
      <c r="P231" s="455"/>
      <c r="Q231" s="455"/>
      <c r="R231" s="455"/>
      <c r="S231" s="455"/>
      <c r="T231" s="455"/>
      <c r="U231" s="455"/>
      <c r="V231" s="455"/>
      <c r="W231" s="455"/>
      <c r="X231" s="455"/>
      <c r="Y231" s="455"/>
      <c r="Z231" s="455"/>
    </row>
    <row r="232" spans="1:26" x14ac:dyDescent="0.25">
      <c r="A232" s="1"/>
      <c r="B232" s="429"/>
      <c r="C232" s="40"/>
      <c r="D232" s="40"/>
      <c r="E232" s="40"/>
      <c r="F232" s="455"/>
      <c r="G232" s="455"/>
      <c r="H232" s="455"/>
      <c r="I232" s="455"/>
      <c r="J232" s="455"/>
      <c r="K232" s="455"/>
      <c r="L232" s="455"/>
      <c r="M232" s="455"/>
      <c r="N232" s="455"/>
      <c r="O232" s="455"/>
      <c r="P232" s="455"/>
      <c r="Q232" s="455"/>
      <c r="R232" s="455"/>
      <c r="S232" s="455"/>
      <c r="T232" s="455"/>
      <c r="U232" s="455"/>
      <c r="V232" s="455"/>
      <c r="W232" s="455"/>
      <c r="X232" s="455"/>
      <c r="Y232" s="455"/>
      <c r="Z232" s="455"/>
    </row>
    <row r="233" spans="1:26" x14ac:dyDescent="0.25">
      <c r="A233" s="1"/>
      <c r="B233" s="430"/>
      <c r="C233" s="41"/>
      <c r="D233" s="41"/>
      <c r="E233" s="41"/>
      <c r="F233" s="455"/>
      <c r="G233" s="455"/>
      <c r="H233" s="455"/>
      <c r="I233" s="455"/>
      <c r="J233" s="455"/>
      <c r="K233" s="455"/>
      <c r="L233" s="455"/>
      <c r="M233" s="455"/>
      <c r="N233" s="455"/>
      <c r="O233" s="455"/>
      <c r="P233" s="455"/>
      <c r="Q233" s="455"/>
      <c r="R233" s="455"/>
      <c r="S233" s="455"/>
      <c r="T233" s="455"/>
      <c r="U233" s="455"/>
      <c r="V233" s="455"/>
      <c r="W233" s="455"/>
      <c r="X233" s="455"/>
      <c r="Y233" s="455"/>
      <c r="Z233" s="455"/>
    </row>
    <row r="234" spans="1:26" x14ac:dyDescent="0.25">
      <c r="A234" s="1"/>
      <c r="B234" s="347" t="s">
        <v>3</v>
      </c>
      <c r="C234" s="75"/>
      <c r="D234" s="75"/>
      <c r="E234" s="75"/>
      <c r="F234" s="456" t="s">
        <v>212</v>
      </c>
      <c r="G234" s="457"/>
      <c r="H234" s="457"/>
      <c r="I234" s="457"/>
      <c r="J234" s="457"/>
      <c r="K234" s="457"/>
      <c r="L234" s="457"/>
      <c r="M234" s="457"/>
      <c r="N234" s="457"/>
      <c r="O234" s="457"/>
      <c r="P234" s="457"/>
      <c r="Q234" s="457"/>
      <c r="R234" s="457"/>
      <c r="S234" s="457"/>
      <c r="T234" s="457"/>
      <c r="U234" s="457"/>
      <c r="V234" s="457"/>
      <c r="W234" s="457"/>
      <c r="X234" s="457"/>
      <c r="Y234" s="457"/>
      <c r="Z234" s="458"/>
    </row>
    <row r="235" spans="1:26" x14ac:dyDescent="0.25">
      <c r="A235" s="1"/>
      <c r="B235" s="348"/>
      <c r="C235" s="76"/>
      <c r="D235" s="76"/>
      <c r="E235" s="76"/>
      <c r="F235" s="459"/>
      <c r="G235" s="460"/>
      <c r="H235" s="460"/>
      <c r="I235" s="460"/>
      <c r="J235" s="460"/>
      <c r="K235" s="460"/>
      <c r="L235" s="460"/>
      <c r="M235" s="460"/>
      <c r="N235" s="460"/>
      <c r="O235" s="460"/>
      <c r="P235" s="460"/>
      <c r="Q235" s="460"/>
      <c r="R235" s="460"/>
      <c r="S235" s="460"/>
      <c r="T235" s="460"/>
      <c r="U235" s="460"/>
      <c r="V235" s="460"/>
      <c r="W235" s="460"/>
      <c r="X235" s="460"/>
      <c r="Y235" s="460"/>
      <c r="Z235" s="461"/>
    </row>
    <row r="236" spans="1:26" ht="89.25" x14ac:dyDescent="0.25">
      <c r="A236" s="1"/>
      <c r="B236" s="25" t="s">
        <v>4</v>
      </c>
      <c r="C236" s="77"/>
      <c r="D236" s="77"/>
      <c r="E236" s="77"/>
      <c r="F236" s="279" t="s">
        <v>226</v>
      </c>
      <c r="G236" s="205"/>
      <c r="H236" s="205"/>
      <c r="I236" s="205"/>
      <c r="J236" s="205"/>
      <c r="K236" s="205"/>
      <c r="L236" s="205"/>
      <c r="M236" s="205"/>
      <c r="N236" s="205"/>
      <c r="O236" s="205"/>
      <c r="P236" s="205"/>
      <c r="Q236" s="205"/>
      <c r="R236" s="205"/>
      <c r="S236" s="205"/>
      <c r="T236" s="205"/>
      <c r="U236" s="205"/>
      <c r="V236" s="205"/>
      <c r="W236" s="205"/>
      <c r="X236" s="205"/>
      <c r="Y236" s="205"/>
      <c r="Z236" s="206"/>
    </row>
    <row r="237" spans="1:26" x14ac:dyDescent="0.25">
      <c r="A237" s="1"/>
      <c r="B237" s="317" t="s">
        <v>5</v>
      </c>
      <c r="C237" s="30"/>
      <c r="D237" s="30"/>
      <c r="E237" s="30"/>
      <c r="F237" s="318">
        <v>0</v>
      </c>
      <c r="G237" s="319"/>
      <c r="H237" s="319"/>
      <c r="I237" s="320"/>
      <c r="J237" s="324" t="s">
        <v>6</v>
      </c>
      <c r="K237" s="325"/>
      <c r="L237" s="325"/>
      <c r="M237" s="325"/>
      <c r="N237" s="325"/>
      <c r="O237" s="325"/>
      <c r="P237" s="326"/>
      <c r="Q237" s="330">
        <v>62277220</v>
      </c>
      <c r="R237" s="331"/>
      <c r="S237" s="331"/>
      <c r="T237" s="331"/>
      <c r="U237" s="331"/>
      <c r="V237" s="331"/>
      <c r="W237" s="331"/>
      <c r="X237" s="331"/>
      <c r="Y237" s="331"/>
      <c r="Z237" s="332"/>
    </row>
    <row r="238" spans="1:26" x14ac:dyDescent="0.25">
      <c r="A238" s="1"/>
      <c r="B238" s="317"/>
      <c r="C238" s="38"/>
      <c r="D238" s="38"/>
      <c r="E238" s="38"/>
      <c r="F238" s="321"/>
      <c r="G238" s="322"/>
      <c r="H238" s="322"/>
      <c r="I238" s="323"/>
      <c r="J238" s="327"/>
      <c r="K238" s="328"/>
      <c r="L238" s="328"/>
      <c r="M238" s="328"/>
      <c r="N238" s="328"/>
      <c r="O238" s="328"/>
      <c r="P238" s="329"/>
      <c r="Q238" s="333"/>
      <c r="R238" s="334"/>
      <c r="S238" s="334"/>
      <c r="T238" s="334"/>
      <c r="U238" s="334"/>
      <c r="V238" s="334"/>
      <c r="W238" s="334"/>
      <c r="X238" s="334"/>
      <c r="Y238" s="334"/>
      <c r="Z238" s="335"/>
    </row>
    <row r="239" spans="1:26" x14ac:dyDescent="0.25">
      <c r="A239" s="1"/>
      <c r="B239" s="201"/>
      <c r="C239" s="202"/>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3"/>
    </row>
    <row r="240" spans="1:26" x14ac:dyDescent="0.25">
      <c r="A240" s="1"/>
      <c r="B240" s="204" t="s">
        <v>7</v>
      </c>
      <c r="C240" s="205"/>
      <c r="D240" s="205"/>
      <c r="E240" s="205"/>
      <c r="F240" s="206"/>
      <c r="G240" s="207" t="s">
        <v>227</v>
      </c>
      <c r="H240" s="208"/>
      <c r="I240" s="208"/>
      <c r="J240" s="208"/>
      <c r="K240" s="208"/>
      <c r="L240" s="208"/>
      <c r="M240" s="208"/>
      <c r="N240" s="208"/>
      <c r="O240" s="208"/>
      <c r="P240" s="208"/>
      <c r="Q240" s="208"/>
      <c r="R240" s="208"/>
      <c r="S240" s="208"/>
      <c r="T240" s="208"/>
      <c r="U240" s="208"/>
      <c r="V240" s="208"/>
      <c r="W240" s="208"/>
      <c r="X240" s="208"/>
      <c r="Y240" s="208"/>
      <c r="Z240" s="209"/>
    </row>
    <row r="241" spans="1:26" x14ac:dyDescent="0.25">
      <c r="A241" s="1"/>
      <c r="B241" s="210" t="s">
        <v>8</v>
      </c>
      <c r="C241" s="208"/>
      <c r="D241" s="208"/>
      <c r="E241" s="208"/>
      <c r="F241" s="209"/>
      <c r="G241" s="211" t="s">
        <v>228</v>
      </c>
      <c r="H241" s="212"/>
      <c r="I241" s="212"/>
      <c r="J241" s="212"/>
      <c r="K241" s="212"/>
      <c r="L241" s="212"/>
      <c r="M241" s="212"/>
      <c r="N241" s="212"/>
      <c r="O241" s="212"/>
      <c r="P241" s="212"/>
      <c r="Q241" s="212"/>
      <c r="R241" s="212"/>
      <c r="S241" s="212"/>
      <c r="T241" s="212"/>
      <c r="U241" s="212"/>
      <c r="V241" s="212"/>
      <c r="W241" s="212"/>
      <c r="X241" s="212"/>
      <c r="Y241" s="212"/>
      <c r="Z241" s="213"/>
    </row>
    <row r="242" spans="1:26" x14ac:dyDescent="0.25">
      <c r="A242" s="1"/>
      <c r="B242" s="32"/>
      <c r="C242" s="42"/>
      <c r="D242" s="42"/>
      <c r="E242" s="42"/>
      <c r="F242" s="33"/>
      <c r="G242" s="34" t="s">
        <v>229</v>
      </c>
      <c r="H242" s="35"/>
      <c r="I242" s="35"/>
      <c r="J242" s="35"/>
      <c r="K242" s="35"/>
      <c r="L242" s="35"/>
      <c r="M242" s="35"/>
      <c r="N242" s="35"/>
      <c r="O242" s="35"/>
      <c r="P242" s="35"/>
      <c r="Q242" s="35"/>
      <c r="R242" s="35"/>
      <c r="S242" s="35"/>
      <c r="T242" s="35"/>
      <c r="U242" s="35"/>
      <c r="V242" s="35"/>
      <c r="W242" s="35"/>
      <c r="X242" s="35"/>
      <c r="Y242" s="35"/>
      <c r="Z242" s="36"/>
    </row>
    <row r="243" spans="1:26" x14ac:dyDescent="0.25">
      <c r="A243" s="1"/>
      <c r="B243" s="32"/>
      <c r="C243" s="42"/>
      <c r="D243" s="42"/>
      <c r="E243" s="42"/>
      <c r="F243" s="33"/>
      <c r="G243" s="34" t="s">
        <v>230</v>
      </c>
      <c r="H243" s="35"/>
      <c r="I243" s="35"/>
      <c r="J243" s="35"/>
      <c r="K243" s="35"/>
      <c r="L243" s="35"/>
      <c r="M243" s="35"/>
      <c r="N243" s="35"/>
      <c r="O243" s="35"/>
      <c r="P243" s="35"/>
      <c r="Q243" s="35"/>
      <c r="R243" s="35"/>
      <c r="S243" s="35"/>
      <c r="T243" s="35"/>
      <c r="U243" s="35"/>
      <c r="V243" s="35"/>
      <c r="W243" s="35"/>
      <c r="X243" s="35"/>
      <c r="Y243" s="35"/>
      <c r="Z243" s="36"/>
    </row>
    <row r="244" spans="1:26" x14ac:dyDescent="0.25">
      <c r="A244" s="1"/>
      <c r="B244" s="32"/>
      <c r="C244" s="42"/>
      <c r="D244" s="42"/>
      <c r="E244" s="42"/>
      <c r="F244" s="33"/>
      <c r="G244" s="34"/>
      <c r="H244" s="35"/>
      <c r="I244" s="35"/>
      <c r="J244" s="35"/>
      <c r="K244" s="35"/>
      <c r="L244" s="35"/>
      <c r="M244" s="35"/>
      <c r="N244" s="35"/>
      <c r="O244" s="35"/>
      <c r="P244" s="35"/>
      <c r="Q244" s="35"/>
      <c r="R244" s="35"/>
      <c r="S244" s="35"/>
      <c r="T244" s="35"/>
      <c r="U244" s="35"/>
      <c r="V244" s="35"/>
      <c r="W244" s="35"/>
      <c r="X244" s="35"/>
      <c r="Y244" s="35"/>
      <c r="Z244" s="36"/>
    </row>
    <row r="245" spans="1:26" x14ac:dyDescent="0.25">
      <c r="A245" s="3"/>
      <c r="B245" s="267" t="s">
        <v>9</v>
      </c>
      <c r="C245" s="268"/>
      <c r="D245" s="268"/>
      <c r="E245" s="268"/>
      <c r="F245" s="269"/>
      <c r="G245" s="267" t="s">
        <v>10</v>
      </c>
      <c r="H245" s="268"/>
      <c r="I245" s="268"/>
      <c r="J245" s="268"/>
      <c r="K245" s="268"/>
      <c r="L245" s="268"/>
      <c r="M245" s="268"/>
      <c r="N245" s="268"/>
      <c r="O245" s="268"/>
      <c r="P245" s="268"/>
      <c r="Q245" s="268"/>
      <c r="R245" s="268"/>
      <c r="S245" s="268"/>
      <c r="T245" s="268"/>
      <c r="U245" s="268"/>
      <c r="V245" s="268"/>
      <c r="W245" s="268"/>
      <c r="X245" s="268"/>
      <c r="Y245" s="268"/>
      <c r="Z245" s="269"/>
    </row>
    <row r="246" spans="1:26" x14ac:dyDescent="0.25">
      <c r="A246" s="1"/>
      <c r="B246" s="267"/>
      <c r="C246" s="268"/>
      <c r="D246" s="268"/>
      <c r="E246" s="268"/>
      <c r="F246" s="269"/>
      <c r="G246" s="4" t="s">
        <v>11</v>
      </c>
      <c r="H246" s="26">
        <v>2</v>
      </c>
      <c r="I246" s="4" t="s">
        <v>12</v>
      </c>
      <c r="J246" s="270" t="s">
        <v>70</v>
      </c>
      <c r="K246" s="271"/>
      <c r="L246" s="272" t="s">
        <v>13</v>
      </c>
      <c r="M246" s="273"/>
      <c r="N246" s="274"/>
      <c r="O246" s="43"/>
      <c r="P246" s="270" t="s">
        <v>70</v>
      </c>
      <c r="Q246" s="275"/>
      <c r="R246" s="275"/>
      <c r="S246" s="271"/>
      <c r="T246" s="5"/>
      <c r="U246" s="6"/>
      <c r="V246" s="6"/>
      <c r="W246" s="6"/>
      <c r="X246" s="6"/>
      <c r="Y246" s="6"/>
      <c r="Z246" s="7"/>
    </row>
    <row r="247" spans="1:26" x14ac:dyDescent="0.25">
      <c r="A247" s="1"/>
      <c r="B247" s="276"/>
      <c r="C247" s="277"/>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8"/>
    </row>
    <row r="248" spans="1:26" x14ac:dyDescent="0.25">
      <c r="A248" s="1"/>
      <c r="B248" s="204" t="s">
        <v>14</v>
      </c>
      <c r="C248" s="205"/>
      <c r="D248" s="205"/>
      <c r="E248" s="205"/>
      <c r="F248" s="206"/>
      <c r="G248" s="207" t="s">
        <v>71</v>
      </c>
      <c r="H248" s="208"/>
      <c r="I248" s="208"/>
      <c r="J248" s="208"/>
      <c r="K248" s="208"/>
      <c r="L248" s="208"/>
      <c r="M248" s="208"/>
      <c r="N248" s="208"/>
      <c r="O248" s="208"/>
      <c r="P248" s="208"/>
      <c r="Q248" s="208"/>
      <c r="R248" s="208"/>
      <c r="S248" s="208"/>
      <c r="T248" s="208"/>
      <c r="U248" s="208"/>
      <c r="V248" s="208"/>
      <c r="W248" s="208"/>
      <c r="X248" s="208"/>
      <c r="Y248" s="208"/>
      <c r="Z248" s="209"/>
    </row>
    <row r="249" spans="1:26" x14ac:dyDescent="0.25">
      <c r="A249" s="1"/>
      <c r="B249" s="8"/>
      <c r="C249" s="9"/>
      <c r="D249" s="9"/>
      <c r="E249" s="9"/>
      <c r="F249" s="9"/>
      <c r="G249" s="9"/>
      <c r="H249" s="9"/>
      <c r="I249" s="9"/>
      <c r="J249" s="9"/>
      <c r="K249" s="9"/>
      <c r="L249" s="9"/>
      <c r="M249" s="9"/>
      <c r="N249" s="9"/>
      <c r="O249" s="9"/>
      <c r="P249" s="9"/>
      <c r="Q249" s="9"/>
      <c r="R249" s="9"/>
      <c r="S249" s="9"/>
      <c r="T249" s="9"/>
      <c r="U249" s="9"/>
      <c r="V249" s="9"/>
      <c r="W249" s="9"/>
      <c r="X249" s="9"/>
      <c r="Y249" s="9"/>
      <c r="Z249" s="10"/>
    </row>
    <row r="250" spans="1:26" x14ac:dyDescent="0.25">
      <c r="A250" s="1"/>
      <c r="B250" s="279" t="s">
        <v>15</v>
      </c>
      <c r="C250" s="280"/>
      <c r="D250" s="280"/>
      <c r="E250" s="280"/>
      <c r="F250" s="206"/>
      <c r="G250" s="11" t="s">
        <v>16</v>
      </c>
      <c r="H250" s="11" t="s">
        <v>72</v>
      </c>
      <c r="I250" s="207" t="s">
        <v>17</v>
      </c>
      <c r="J250" s="208"/>
      <c r="K250" s="209"/>
      <c r="L250" s="281" t="s">
        <v>18</v>
      </c>
      <c r="M250" s="282"/>
      <c r="N250" s="282"/>
      <c r="O250" s="282"/>
      <c r="P250" s="282"/>
      <c r="Q250" s="282"/>
      <c r="R250" s="282"/>
      <c r="S250" s="282"/>
      <c r="T250" s="282"/>
      <c r="U250" s="282"/>
      <c r="V250" s="282"/>
      <c r="W250" s="282"/>
      <c r="X250" s="282"/>
      <c r="Y250" s="282"/>
      <c r="Z250" s="283"/>
    </row>
    <row r="251" spans="1:26" x14ac:dyDescent="0.25">
      <c r="A251" s="1"/>
      <c r="B251" s="244"/>
      <c r="C251" s="245"/>
      <c r="D251" s="245"/>
      <c r="E251" s="245"/>
      <c r="F251" s="245"/>
      <c r="G251" s="245"/>
      <c r="H251" s="245"/>
      <c r="I251" s="245"/>
      <c r="J251" s="245"/>
      <c r="K251" s="245"/>
      <c r="L251" s="245"/>
      <c r="M251" s="245"/>
      <c r="N251" s="245"/>
      <c r="O251" s="245"/>
      <c r="P251" s="245"/>
      <c r="Q251" s="245"/>
      <c r="R251" s="245"/>
      <c r="S251" s="245"/>
      <c r="T251" s="245"/>
      <c r="U251" s="245"/>
      <c r="V251" s="245"/>
      <c r="W251" s="245"/>
      <c r="X251" s="245"/>
      <c r="Y251" s="245"/>
      <c r="Z251" s="246"/>
    </row>
    <row r="252" spans="1:26" x14ac:dyDescent="0.25">
      <c r="A252" s="1"/>
      <c r="B252" s="247" t="s">
        <v>19</v>
      </c>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9"/>
    </row>
    <row r="253" spans="1:26" x14ac:dyDescent="0.25">
      <c r="A253" s="73"/>
      <c r="B253" s="250" t="s">
        <v>20</v>
      </c>
      <c r="C253" s="252" t="s">
        <v>231</v>
      </c>
      <c r="D253" s="253"/>
      <c r="E253" s="253"/>
      <c r="F253" s="253"/>
      <c r="G253" s="253"/>
      <c r="H253" s="253"/>
      <c r="I253" s="253"/>
      <c r="J253" s="253"/>
      <c r="K253" s="253"/>
      <c r="L253" s="253"/>
      <c r="M253" s="253"/>
      <c r="N253" s="253"/>
      <c r="O253" s="253"/>
      <c r="P253" s="253"/>
      <c r="Q253" s="253"/>
      <c r="R253" s="253"/>
      <c r="S253" s="253"/>
      <c r="T253" s="253"/>
      <c r="U253" s="253"/>
      <c r="V253" s="253"/>
      <c r="W253" s="253"/>
      <c r="X253" s="253"/>
      <c r="Y253" s="253"/>
      <c r="Z253" s="254"/>
    </row>
    <row r="254" spans="1:26" x14ac:dyDescent="0.25">
      <c r="A254" s="73"/>
      <c r="B254" s="251"/>
      <c r="C254" s="255"/>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7"/>
    </row>
    <row r="255" spans="1:26" x14ac:dyDescent="0.25">
      <c r="A255" s="73"/>
      <c r="B255" s="251"/>
      <c r="C255" s="258"/>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60"/>
    </row>
    <row r="256" spans="1:26" x14ac:dyDescent="0.25">
      <c r="A256" s="73"/>
      <c r="B256" s="261"/>
      <c r="C256" s="262"/>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3"/>
    </row>
    <row r="257" spans="1:26" x14ac:dyDescent="0.25">
      <c r="A257" s="73"/>
      <c r="B257" s="264" t="s">
        <v>21</v>
      </c>
      <c r="C257" s="298" t="s">
        <v>232</v>
      </c>
      <c r="D257" s="299"/>
      <c r="E257" s="299"/>
      <c r="F257" s="299"/>
      <c r="G257" s="299"/>
      <c r="H257" s="299"/>
      <c r="I257" s="299"/>
      <c r="J257" s="299"/>
      <c r="K257" s="299"/>
      <c r="L257" s="299"/>
      <c r="M257" s="299"/>
      <c r="N257" s="299"/>
      <c r="O257" s="299"/>
      <c r="P257" s="299"/>
      <c r="Q257" s="299"/>
      <c r="R257" s="299"/>
      <c r="S257" s="299"/>
      <c r="T257" s="299"/>
      <c r="U257" s="299"/>
      <c r="V257" s="299"/>
      <c r="W257" s="299"/>
      <c r="X257" s="299"/>
      <c r="Y257" s="299"/>
      <c r="Z257" s="300"/>
    </row>
    <row r="258" spans="1:26" x14ac:dyDescent="0.25">
      <c r="A258" s="73"/>
      <c r="B258" s="265"/>
      <c r="C258" s="301"/>
      <c r="D258" s="302"/>
      <c r="E258" s="302"/>
      <c r="F258" s="302"/>
      <c r="G258" s="302"/>
      <c r="H258" s="302"/>
      <c r="I258" s="302"/>
      <c r="J258" s="302"/>
      <c r="K258" s="302"/>
      <c r="L258" s="302"/>
      <c r="M258" s="302"/>
      <c r="N258" s="302"/>
      <c r="O258" s="302"/>
      <c r="P258" s="302"/>
      <c r="Q258" s="302"/>
      <c r="R258" s="302"/>
      <c r="S258" s="302"/>
      <c r="T258" s="302"/>
      <c r="U258" s="302"/>
      <c r="V258" s="302"/>
      <c r="W258" s="302"/>
      <c r="X258" s="302"/>
      <c r="Y258" s="302"/>
      <c r="Z258" s="303"/>
    </row>
    <row r="259" spans="1:26" x14ac:dyDescent="0.25">
      <c r="A259" s="73"/>
      <c r="B259" s="266"/>
      <c r="C259" s="304"/>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6"/>
    </row>
    <row r="260" spans="1:26" x14ac:dyDescent="0.25">
      <c r="A260" s="73"/>
      <c r="B260" s="307"/>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9"/>
    </row>
    <row r="261" spans="1:26" x14ac:dyDescent="0.25">
      <c r="A261" s="73"/>
      <c r="B261" s="310" t="s">
        <v>22</v>
      </c>
      <c r="C261" s="311"/>
      <c r="D261" s="312"/>
      <c r="E261" s="312"/>
      <c r="F261" s="312"/>
      <c r="G261" s="312"/>
      <c r="H261" s="312"/>
      <c r="I261" s="311"/>
      <c r="J261" s="311"/>
      <c r="K261" s="313"/>
      <c r="L261" s="298" t="s">
        <v>75</v>
      </c>
      <c r="M261" s="300"/>
      <c r="N261" s="298" t="s">
        <v>23</v>
      </c>
      <c r="O261" s="299"/>
      <c r="P261" s="300"/>
      <c r="Q261" s="298" t="s">
        <v>24</v>
      </c>
      <c r="R261" s="299"/>
      <c r="S261" s="300"/>
      <c r="T261" s="298" t="s">
        <v>25</v>
      </c>
      <c r="U261" s="299"/>
      <c r="V261" s="300"/>
      <c r="W261" s="298" t="s">
        <v>26</v>
      </c>
      <c r="X261" s="299"/>
      <c r="Y261" s="300"/>
      <c r="Z261" s="352" t="s">
        <v>0</v>
      </c>
    </row>
    <row r="262" spans="1:26" x14ac:dyDescent="0.25">
      <c r="A262" s="73"/>
      <c r="B262" s="252" t="s">
        <v>27</v>
      </c>
      <c r="C262" s="254"/>
      <c r="D262" s="252" t="s">
        <v>76</v>
      </c>
      <c r="E262" s="254"/>
      <c r="F262" s="355" t="s">
        <v>28</v>
      </c>
      <c r="G262" s="356"/>
      <c r="H262" s="359" t="s">
        <v>77</v>
      </c>
      <c r="I262" s="298" t="s">
        <v>78</v>
      </c>
      <c r="J262" s="299"/>
      <c r="K262" s="300"/>
      <c r="L262" s="301"/>
      <c r="M262" s="303"/>
      <c r="N262" s="304"/>
      <c r="O262" s="305"/>
      <c r="P262" s="306"/>
      <c r="Q262" s="304"/>
      <c r="R262" s="305"/>
      <c r="S262" s="306"/>
      <c r="T262" s="304"/>
      <c r="U262" s="305"/>
      <c r="V262" s="306"/>
      <c r="W262" s="304"/>
      <c r="X262" s="305"/>
      <c r="Y262" s="306"/>
      <c r="Z262" s="353"/>
    </row>
    <row r="263" spans="1:26" ht="45" x14ac:dyDescent="0.25">
      <c r="A263" s="73"/>
      <c r="B263" s="258"/>
      <c r="C263" s="260"/>
      <c r="D263" s="258"/>
      <c r="E263" s="260"/>
      <c r="F263" s="357"/>
      <c r="G263" s="358"/>
      <c r="H263" s="360"/>
      <c r="I263" s="304"/>
      <c r="J263" s="305"/>
      <c r="K263" s="306"/>
      <c r="L263" s="304"/>
      <c r="M263" s="306"/>
      <c r="N263" s="44" t="s">
        <v>47</v>
      </c>
      <c r="O263" s="78" t="s">
        <v>79</v>
      </c>
      <c r="P263" s="79" t="s">
        <v>80</v>
      </c>
      <c r="Q263" s="44" t="s">
        <v>47</v>
      </c>
      <c r="R263" s="78" t="s">
        <v>79</v>
      </c>
      <c r="S263" s="79" t="s">
        <v>80</v>
      </c>
      <c r="T263" s="44" t="s">
        <v>47</v>
      </c>
      <c r="U263" s="78" t="s">
        <v>79</v>
      </c>
      <c r="V263" s="79" t="s">
        <v>80</v>
      </c>
      <c r="W263" s="44" t="s">
        <v>47</v>
      </c>
      <c r="X263" s="78" t="s">
        <v>79</v>
      </c>
      <c r="Y263" s="79" t="s">
        <v>80</v>
      </c>
      <c r="Z263" s="354"/>
    </row>
    <row r="264" spans="1:26" x14ac:dyDescent="0.25">
      <c r="A264" s="73"/>
      <c r="B264" s="292" t="s">
        <v>81</v>
      </c>
      <c r="C264" s="293"/>
      <c r="D264" s="80" t="s">
        <v>82</v>
      </c>
      <c r="E264" s="81" t="s">
        <v>83</v>
      </c>
      <c r="F264" s="224" t="s">
        <v>84</v>
      </c>
      <c r="G264" s="225"/>
      <c r="H264" s="284" t="s">
        <v>85</v>
      </c>
      <c r="I264" s="82" t="s">
        <v>29</v>
      </c>
      <c r="J264" s="214">
        <v>150</v>
      </c>
      <c r="K264" s="215"/>
      <c r="L264" s="286">
        <f>+((J264-J265)/J265)*100%</f>
        <v>0.15384615384615385</v>
      </c>
      <c r="M264" s="287"/>
      <c r="N264" s="290">
        <f>+((P264-P265)/+P265)*100%</f>
        <v>0.44444444444444442</v>
      </c>
      <c r="O264" s="83" t="s">
        <v>82</v>
      </c>
      <c r="P264" s="29">
        <v>13</v>
      </c>
      <c r="Q264" s="290">
        <v>0</v>
      </c>
      <c r="R264" s="83" t="s">
        <v>82</v>
      </c>
      <c r="S264" s="29">
        <v>0</v>
      </c>
      <c r="T264" s="290">
        <v>0</v>
      </c>
      <c r="U264" s="83" t="s">
        <v>82</v>
      </c>
      <c r="V264" s="29"/>
      <c r="W264" s="290">
        <v>0</v>
      </c>
      <c r="X264" s="83" t="s">
        <v>82</v>
      </c>
      <c r="Y264" s="29"/>
      <c r="Z264" s="361">
        <f>+J264/J265</f>
        <v>1.1538461538461537</v>
      </c>
    </row>
    <row r="265" spans="1:26" x14ac:dyDescent="0.25">
      <c r="A265" s="73"/>
      <c r="B265" s="294"/>
      <c r="C265" s="295"/>
      <c r="D265" s="84"/>
      <c r="E265" s="363" t="s">
        <v>86</v>
      </c>
      <c r="F265" s="226"/>
      <c r="G265" s="227"/>
      <c r="H265" s="285"/>
      <c r="I265" s="82" t="s">
        <v>87</v>
      </c>
      <c r="J265" s="214">
        <v>130</v>
      </c>
      <c r="K265" s="215"/>
      <c r="L265" s="288"/>
      <c r="M265" s="289"/>
      <c r="N265" s="291"/>
      <c r="O265" s="83" t="s">
        <v>88</v>
      </c>
      <c r="P265" s="37">
        <v>9</v>
      </c>
      <c r="Q265" s="291"/>
      <c r="R265" s="83" t="s">
        <v>88</v>
      </c>
      <c r="S265" s="37"/>
      <c r="T265" s="291"/>
      <c r="U265" s="83" t="s">
        <v>88</v>
      </c>
      <c r="V265" s="37"/>
      <c r="W265" s="291"/>
      <c r="X265" s="83" t="s">
        <v>88</v>
      </c>
      <c r="Y265" s="37"/>
      <c r="Z265" s="362"/>
    </row>
    <row r="266" spans="1:26" x14ac:dyDescent="0.25">
      <c r="A266" s="73"/>
      <c r="B266" s="85"/>
      <c r="C266" s="86"/>
      <c r="D266" s="84"/>
      <c r="E266" s="363"/>
      <c r="F266" s="226"/>
      <c r="G266" s="227"/>
      <c r="H266" s="230" t="s">
        <v>89</v>
      </c>
      <c r="I266" s="82" t="s">
        <v>29</v>
      </c>
      <c r="J266" s="214">
        <v>100</v>
      </c>
      <c r="K266" s="215"/>
      <c r="L266" s="286">
        <f>+((J266-J267)/J267)*100%</f>
        <v>2.0408163265306121E-2</v>
      </c>
      <c r="M266" s="287"/>
      <c r="N266" s="290">
        <f>+((P266-P267)/+P267)*100%</f>
        <v>0.3</v>
      </c>
      <c r="O266" s="83" t="s">
        <v>82</v>
      </c>
      <c r="P266" s="29">
        <v>130</v>
      </c>
      <c r="Q266" s="290">
        <v>0</v>
      </c>
      <c r="R266" s="83" t="s">
        <v>82</v>
      </c>
      <c r="S266" s="29"/>
      <c r="T266" s="290">
        <v>0</v>
      </c>
      <c r="U266" s="83" t="s">
        <v>82</v>
      </c>
      <c r="V266" s="29"/>
      <c r="W266" s="290">
        <v>0</v>
      </c>
      <c r="X266" s="83" t="s">
        <v>82</v>
      </c>
      <c r="Y266" s="29"/>
      <c r="Z266" s="361">
        <f>+J266/J267</f>
        <v>1.0204081632653061</v>
      </c>
    </row>
    <row r="267" spans="1:26" x14ac:dyDescent="0.25">
      <c r="A267" s="73"/>
      <c r="B267" s="296" t="s">
        <v>90</v>
      </c>
      <c r="C267" s="297"/>
      <c r="D267" s="88"/>
      <c r="E267" s="364"/>
      <c r="F267" s="228"/>
      <c r="G267" s="229"/>
      <c r="H267" s="231"/>
      <c r="I267" s="82" t="s">
        <v>87</v>
      </c>
      <c r="J267" s="214">
        <v>98</v>
      </c>
      <c r="K267" s="215"/>
      <c r="L267" s="288"/>
      <c r="M267" s="289"/>
      <c r="N267" s="291"/>
      <c r="O267" s="83" t="s">
        <v>88</v>
      </c>
      <c r="P267" s="37">
        <v>100</v>
      </c>
      <c r="Q267" s="291"/>
      <c r="R267" s="83" t="s">
        <v>88</v>
      </c>
      <c r="S267" s="37"/>
      <c r="T267" s="291"/>
      <c r="U267" s="83" t="s">
        <v>88</v>
      </c>
      <c r="V267" s="37"/>
      <c r="W267" s="291"/>
      <c r="X267" s="83" t="s">
        <v>88</v>
      </c>
      <c r="Y267" s="37"/>
      <c r="Z267" s="362"/>
    </row>
    <row r="268" spans="1:26" x14ac:dyDescent="0.25">
      <c r="A268" s="73"/>
      <c r="B268" s="220" t="s">
        <v>91</v>
      </c>
      <c r="C268" s="221"/>
      <c r="D268" s="89" t="s">
        <v>88</v>
      </c>
      <c r="E268" s="90" t="s">
        <v>92</v>
      </c>
      <c r="F268" s="224" t="s">
        <v>84</v>
      </c>
      <c r="G268" s="225"/>
      <c r="H268" s="230" t="s">
        <v>93</v>
      </c>
      <c r="I268" s="232"/>
      <c r="J268" s="233"/>
      <c r="K268" s="234"/>
      <c r="L268" s="216" t="s">
        <v>77</v>
      </c>
      <c r="M268" s="217"/>
      <c r="N268" s="385">
        <f>+N281+N294+N307+N322+N337</f>
        <v>15569305.210000001</v>
      </c>
      <c r="O268" s="386"/>
      <c r="P268" s="387"/>
      <c r="Q268" s="375">
        <f>+Q281+Q294+Q307+Q322+Q337</f>
        <v>15569305.210000001</v>
      </c>
      <c r="R268" s="376"/>
      <c r="S268" s="377"/>
      <c r="T268" s="375">
        <v>16850117.710000001</v>
      </c>
      <c r="U268" s="376"/>
      <c r="V268" s="377"/>
      <c r="W268" s="375">
        <f>+W281+W294+W307+W322+W337</f>
        <v>15569305.17</v>
      </c>
      <c r="X268" s="376"/>
      <c r="Y268" s="377"/>
      <c r="Z268" s="365">
        <f>+N268+Q268+T268+W268</f>
        <v>63558033.300000004</v>
      </c>
    </row>
    <row r="269" spans="1:26" x14ac:dyDescent="0.25">
      <c r="A269" s="73"/>
      <c r="B269" s="222"/>
      <c r="C269" s="223"/>
      <c r="D269" s="84"/>
      <c r="E269" s="363" t="s">
        <v>94</v>
      </c>
      <c r="F269" s="226"/>
      <c r="G269" s="227"/>
      <c r="H269" s="231"/>
      <c r="I269" s="235"/>
      <c r="J269" s="236"/>
      <c r="K269" s="237"/>
      <c r="L269" s="218"/>
      <c r="M269" s="219"/>
      <c r="N269" s="388"/>
      <c r="O269" s="389"/>
      <c r="P269" s="390"/>
      <c r="Q269" s="378"/>
      <c r="R269" s="379"/>
      <c r="S269" s="380"/>
      <c r="T269" s="378"/>
      <c r="U269" s="379"/>
      <c r="V269" s="380"/>
      <c r="W269" s="378"/>
      <c r="X269" s="379"/>
      <c r="Y269" s="380"/>
      <c r="Z269" s="366"/>
    </row>
    <row r="270" spans="1:26" x14ac:dyDescent="0.25">
      <c r="A270" s="73"/>
      <c r="B270" s="91"/>
      <c r="C270" s="92"/>
      <c r="D270" s="84"/>
      <c r="E270" s="363"/>
      <c r="F270" s="226"/>
      <c r="G270" s="227"/>
      <c r="H270" s="230" t="s">
        <v>95</v>
      </c>
      <c r="I270" s="93"/>
      <c r="J270" s="94"/>
      <c r="K270" s="95"/>
      <c r="L270" s="216"/>
      <c r="M270" s="217"/>
      <c r="N270" s="462">
        <v>8538433.4000000004</v>
      </c>
      <c r="O270" s="370"/>
      <c r="P270" s="371"/>
      <c r="Q270" s="463">
        <f>+Q283+Q296+Q309+Q324+Q339</f>
        <v>18227137.850000001</v>
      </c>
      <c r="R270" s="464"/>
      <c r="S270" s="465"/>
      <c r="T270" s="375">
        <v>12143784.82</v>
      </c>
      <c r="U270" s="376"/>
      <c r="V270" s="377"/>
      <c r="W270" s="375">
        <v>35611384</v>
      </c>
      <c r="X270" s="376"/>
      <c r="Y270" s="377"/>
      <c r="Z270" s="365">
        <f>+N270+Q270+T270+W270</f>
        <v>74520740.069999993</v>
      </c>
    </row>
    <row r="271" spans="1:26" x14ac:dyDescent="0.25">
      <c r="A271" s="73"/>
      <c r="B271" s="96" t="s">
        <v>96</v>
      </c>
      <c r="C271" s="97" t="s">
        <v>97</v>
      </c>
      <c r="D271" s="88"/>
      <c r="E271" s="364"/>
      <c r="F271" s="228"/>
      <c r="G271" s="229"/>
      <c r="H271" s="231"/>
      <c r="I271" s="98"/>
      <c r="J271" s="99"/>
      <c r="K271" s="100"/>
      <c r="L271" s="218"/>
      <c r="M271" s="219"/>
      <c r="N271" s="372"/>
      <c r="O271" s="373"/>
      <c r="P271" s="374"/>
      <c r="Q271" s="466"/>
      <c r="R271" s="467"/>
      <c r="S271" s="468"/>
      <c r="T271" s="378"/>
      <c r="U271" s="379"/>
      <c r="V271" s="380"/>
      <c r="W271" s="378"/>
      <c r="X271" s="379"/>
      <c r="Y271" s="380"/>
      <c r="Z271" s="366"/>
    </row>
    <row r="272" spans="1:26" x14ac:dyDescent="0.25">
      <c r="A272" s="73"/>
      <c r="B272" s="381"/>
      <c r="C272" s="382"/>
      <c r="D272" s="383"/>
      <c r="E272" s="383"/>
      <c r="F272" s="382"/>
      <c r="G272" s="382"/>
      <c r="H272" s="382"/>
      <c r="I272" s="383"/>
      <c r="J272" s="383"/>
      <c r="K272" s="383"/>
      <c r="L272" s="382"/>
      <c r="M272" s="382"/>
      <c r="N272" s="382"/>
      <c r="O272" s="382"/>
      <c r="P272" s="382"/>
      <c r="Q272" s="382"/>
      <c r="R272" s="382"/>
      <c r="S272" s="382"/>
      <c r="T272" s="382"/>
      <c r="U272" s="382"/>
      <c r="V272" s="382"/>
      <c r="W272" s="382"/>
      <c r="X272" s="382"/>
      <c r="Y272" s="382"/>
      <c r="Z272" s="384"/>
    </row>
    <row r="273" spans="1:26" x14ac:dyDescent="0.25">
      <c r="A273" s="73"/>
      <c r="B273" s="247" t="s">
        <v>32</v>
      </c>
      <c r="C273" s="367"/>
      <c r="D273" s="367"/>
      <c r="E273" s="367"/>
      <c r="F273" s="367"/>
      <c r="G273" s="367"/>
      <c r="H273" s="367"/>
      <c r="I273" s="367"/>
      <c r="J273" s="367"/>
      <c r="K273" s="367"/>
      <c r="L273" s="367"/>
      <c r="M273" s="367"/>
      <c r="N273" s="367"/>
      <c r="O273" s="367"/>
      <c r="P273" s="367"/>
      <c r="Q273" s="367"/>
      <c r="R273" s="367"/>
      <c r="S273" s="367"/>
      <c r="T273" s="367"/>
      <c r="U273" s="367"/>
      <c r="V273" s="367"/>
      <c r="W273" s="367"/>
      <c r="X273" s="367"/>
      <c r="Y273" s="367"/>
      <c r="Z273" s="368"/>
    </row>
    <row r="274" spans="1:26" x14ac:dyDescent="0.25">
      <c r="A274" s="73"/>
      <c r="B274" s="310" t="s">
        <v>233</v>
      </c>
      <c r="C274" s="311"/>
      <c r="D274" s="312"/>
      <c r="E274" s="312"/>
      <c r="F274" s="312"/>
      <c r="G274" s="312"/>
      <c r="H274" s="312"/>
      <c r="I274" s="311"/>
      <c r="J274" s="311"/>
      <c r="K274" s="313"/>
      <c r="L274" s="298" t="s">
        <v>75</v>
      </c>
      <c r="M274" s="300"/>
      <c r="N274" s="298" t="s">
        <v>23</v>
      </c>
      <c r="O274" s="299"/>
      <c r="P274" s="300"/>
      <c r="Q274" s="298" t="s">
        <v>24</v>
      </c>
      <c r="R274" s="299"/>
      <c r="S274" s="300"/>
      <c r="T274" s="298" t="s">
        <v>25</v>
      </c>
      <c r="U274" s="299"/>
      <c r="V274" s="300"/>
      <c r="W274" s="298" t="s">
        <v>26</v>
      </c>
      <c r="X274" s="299"/>
      <c r="Y274" s="300"/>
      <c r="Z274" s="352" t="s">
        <v>0</v>
      </c>
    </row>
    <row r="275" spans="1:26" x14ac:dyDescent="0.25">
      <c r="A275" s="73"/>
      <c r="B275" s="252" t="s">
        <v>27</v>
      </c>
      <c r="C275" s="254"/>
      <c r="D275" s="252" t="s">
        <v>76</v>
      </c>
      <c r="E275" s="254"/>
      <c r="F275" s="355" t="s">
        <v>28</v>
      </c>
      <c r="G275" s="356"/>
      <c r="H275" s="359" t="s">
        <v>77</v>
      </c>
      <c r="I275" s="298" t="s">
        <v>78</v>
      </c>
      <c r="J275" s="299"/>
      <c r="K275" s="300"/>
      <c r="L275" s="301"/>
      <c r="M275" s="303"/>
      <c r="N275" s="304"/>
      <c r="O275" s="305"/>
      <c r="P275" s="306"/>
      <c r="Q275" s="304"/>
      <c r="R275" s="305"/>
      <c r="S275" s="306"/>
      <c r="T275" s="304"/>
      <c r="U275" s="305"/>
      <c r="V275" s="306"/>
      <c r="W275" s="304"/>
      <c r="X275" s="305"/>
      <c r="Y275" s="306"/>
      <c r="Z275" s="353"/>
    </row>
    <row r="276" spans="1:26" ht="45" x14ac:dyDescent="0.25">
      <c r="A276" s="73"/>
      <c r="B276" s="258"/>
      <c r="C276" s="260"/>
      <c r="D276" s="258"/>
      <c r="E276" s="260"/>
      <c r="F276" s="357"/>
      <c r="G276" s="358"/>
      <c r="H276" s="360"/>
      <c r="I276" s="304"/>
      <c r="J276" s="305"/>
      <c r="K276" s="306"/>
      <c r="L276" s="304"/>
      <c r="M276" s="306"/>
      <c r="N276" s="44" t="s">
        <v>47</v>
      </c>
      <c r="O276" s="78" t="s">
        <v>79</v>
      </c>
      <c r="P276" s="79" t="s">
        <v>80</v>
      </c>
      <c r="Q276" s="44" t="s">
        <v>47</v>
      </c>
      <c r="R276" s="78" t="s">
        <v>79</v>
      </c>
      <c r="S276" s="79" t="s">
        <v>80</v>
      </c>
      <c r="T276" s="44" t="s">
        <v>47</v>
      </c>
      <c r="U276" s="78" t="s">
        <v>79</v>
      </c>
      <c r="V276" s="79" t="s">
        <v>80</v>
      </c>
      <c r="W276" s="44" t="s">
        <v>47</v>
      </c>
      <c r="X276" s="78" t="s">
        <v>79</v>
      </c>
      <c r="Y276" s="79" t="s">
        <v>80</v>
      </c>
      <c r="Z276" s="354"/>
    </row>
    <row r="277" spans="1:26" x14ac:dyDescent="0.25">
      <c r="A277" s="73"/>
      <c r="B277" s="292" t="s">
        <v>81</v>
      </c>
      <c r="C277" s="293"/>
      <c r="D277" s="80" t="s">
        <v>82</v>
      </c>
      <c r="E277" s="81" t="s">
        <v>99</v>
      </c>
      <c r="F277" s="224" t="s">
        <v>55</v>
      </c>
      <c r="G277" s="225"/>
      <c r="H277" s="284" t="s">
        <v>85</v>
      </c>
      <c r="I277" s="82" t="s">
        <v>29</v>
      </c>
      <c r="J277" s="214">
        <f>+P277+S277+V277+Y277</f>
        <v>6000</v>
      </c>
      <c r="K277" s="215"/>
      <c r="L277" s="286">
        <f>+((J277-J278)/J278)*100%</f>
        <v>0.51898734177215189</v>
      </c>
      <c r="M277" s="287"/>
      <c r="N277" s="290">
        <f>+((P277-P278)/+P278)*100%</f>
        <v>0.2</v>
      </c>
      <c r="O277" s="83" t="s">
        <v>82</v>
      </c>
      <c r="P277" s="29">
        <v>1500</v>
      </c>
      <c r="Q277" s="290">
        <f>+((S277-S278)/+S278)*100%</f>
        <v>0.66666666666666663</v>
      </c>
      <c r="R277" s="83" t="s">
        <v>82</v>
      </c>
      <c r="S277" s="29">
        <v>1500</v>
      </c>
      <c r="T277" s="290">
        <f>+((V277-V278)/+V278)*100%</f>
        <v>0.66666666666666663</v>
      </c>
      <c r="U277" s="83" t="s">
        <v>82</v>
      </c>
      <c r="V277" s="29">
        <v>1500</v>
      </c>
      <c r="W277" s="290">
        <f>+((Y277-Y278)/+Y278)*100%</f>
        <v>0.66666666666666663</v>
      </c>
      <c r="X277" s="83" t="s">
        <v>82</v>
      </c>
      <c r="Y277" s="29">
        <v>1500</v>
      </c>
      <c r="Z277" s="361">
        <f>+J277/J278</f>
        <v>1.518987341772152</v>
      </c>
    </row>
    <row r="278" spans="1:26" x14ac:dyDescent="0.25">
      <c r="A278" s="73"/>
      <c r="B278" s="294"/>
      <c r="C278" s="295"/>
      <c r="D278" s="84"/>
      <c r="E278" s="363" t="s">
        <v>234</v>
      </c>
      <c r="F278" s="226"/>
      <c r="G278" s="227"/>
      <c r="H278" s="285"/>
      <c r="I278" s="82" t="s">
        <v>87</v>
      </c>
      <c r="J278" s="214">
        <f t="shared" ref="J278" si="7">+P278+S278+V278+Y278</f>
        <v>3950</v>
      </c>
      <c r="K278" s="215"/>
      <c r="L278" s="288"/>
      <c r="M278" s="289"/>
      <c r="N278" s="291"/>
      <c r="O278" s="83" t="s">
        <v>88</v>
      </c>
      <c r="P278" s="37">
        <v>1250</v>
      </c>
      <c r="Q278" s="291"/>
      <c r="R278" s="83" t="s">
        <v>88</v>
      </c>
      <c r="S278" s="37">
        <v>900</v>
      </c>
      <c r="T278" s="291"/>
      <c r="U278" s="83" t="s">
        <v>88</v>
      </c>
      <c r="V278" s="37">
        <v>900</v>
      </c>
      <c r="W278" s="291"/>
      <c r="X278" s="83" t="s">
        <v>88</v>
      </c>
      <c r="Y278" s="37">
        <v>900</v>
      </c>
      <c r="Z278" s="362"/>
    </row>
    <row r="279" spans="1:26" x14ac:dyDescent="0.25">
      <c r="A279" s="73"/>
      <c r="B279" s="85"/>
      <c r="C279" s="86"/>
      <c r="D279" s="84"/>
      <c r="E279" s="363"/>
      <c r="F279" s="226"/>
      <c r="G279" s="227"/>
      <c r="H279" s="230" t="s">
        <v>89</v>
      </c>
      <c r="I279" s="82" t="s">
        <v>29</v>
      </c>
      <c r="J279" s="214">
        <f>+P279+S279+V279+Y279</f>
        <v>5671.5</v>
      </c>
      <c r="K279" s="215"/>
      <c r="L279" s="286">
        <f>+((J279-J280)/J280)*100%</f>
        <v>0.34125576445548067</v>
      </c>
      <c r="M279" s="287"/>
      <c r="N279" s="290">
        <f>+((P279-P280)/+P280)*100%</f>
        <v>0.15384615384615385</v>
      </c>
      <c r="O279" s="83" t="s">
        <v>82</v>
      </c>
      <c r="P279" s="29">
        <v>1417.5</v>
      </c>
      <c r="Q279" s="290">
        <f>+((S279-S280)/+S280)*100%</f>
        <v>0.41799999999999998</v>
      </c>
      <c r="R279" s="83" t="s">
        <v>82</v>
      </c>
      <c r="S279" s="29">
        <v>1418</v>
      </c>
      <c r="T279" s="290">
        <f>+((V279-V280)/+V280)*100%</f>
        <v>0.41799999999999998</v>
      </c>
      <c r="U279" s="83" t="s">
        <v>82</v>
      </c>
      <c r="V279" s="29">
        <v>1418</v>
      </c>
      <c r="W279" s="290">
        <f>+((Y279-Y280)/+Y280)*100%</f>
        <v>0.41799999999999998</v>
      </c>
      <c r="X279" s="83" t="s">
        <v>82</v>
      </c>
      <c r="Y279" s="29">
        <v>1418</v>
      </c>
      <c r="Z279" s="361">
        <f>+J279/J280</f>
        <v>1.3412557644554806</v>
      </c>
    </row>
    <row r="280" spans="1:26" x14ac:dyDescent="0.25">
      <c r="A280" s="73"/>
      <c r="B280" s="296" t="s">
        <v>90</v>
      </c>
      <c r="C280" s="297"/>
      <c r="D280" s="88"/>
      <c r="E280" s="364"/>
      <c r="F280" s="228"/>
      <c r="G280" s="229"/>
      <c r="H280" s="231"/>
      <c r="I280" s="82" t="s">
        <v>87</v>
      </c>
      <c r="J280" s="214">
        <f>+P280+S280+V280+Y280</f>
        <v>4228.5</v>
      </c>
      <c r="K280" s="215"/>
      <c r="L280" s="288"/>
      <c r="M280" s="289"/>
      <c r="N280" s="291"/>
      <c r="O280" s="83" t="s">
        <v>88</v>
      </c>
      <c r="P280" s="37">
        <v>1228.5</v>
      </c>
      <c r="Q280" s="291"/>
      <c r="R280" s="83" t="s">
        <v>88</v>
      </c>
      <c r="S280" s="37">
        <v>1000</v>
      </c>
      <c r="T280" s="291"/>
      <c r="U280" s="83" t="s">
        <v>88</v>
      </c>
      <c r="V280" s="37">
        <v>1000</v>
      </c>
      <c r="W280" s="291"/>
      <c r="X280" s="83" t="s">
        <v>88</v>
      </c>
      <c r="Y280" s="37">
        <v>1000</v>
      </c>
      <c r="Z280" s="362"/>
    </row>
    <row r="281" spans="1:26" x14ac:dyDescent="0.25">
      <c r="A281" s="73"/>
      <c r="B281" s="220" t="s">
        <v>102</v>
      </c>
      <c r="C281" s="221"/>
      <c r="D281" s="89" t="s">
        <v>88</v>
      </c>
      <c r="E281" s="90" t="s">
        <v>103</v>
      </c>
      <c r="F281" s="224" t="s">
        <v>55</v>
      </c>
      <c r="G281" s="225"/>
      <c r="H281" s="230" t="s">
        <v>93</v>
      </c>
      <c r="I281" s="232"/>
      <c r="J281" s="233"/>
      <c r="K281" s="234"/>
      <c r="L281" s="216" t="s">
        <v>77</v>
      </c>
      <c r="M281" s="217"/>
      <c r="N281" s="238">
        <v>13788492.710000001</v>
      </c>
      <c r="O281" s="469"/>
      <c r="P281" s="470"/>
      <c r="Q281" s="406">
        <v>13788492.710000001</v>
      </c>
      <c r="R281" s="446"/>
      <c r="S281" s="447"/>
      <c r="T281" s="406">
        <v>13788492.710000001</v>
      </c>
      <c r="U281" s="446"/>
      <c r="V281" s="447"/>
      <c r="W281" s="406">
        <v>13788492.67</v>
      </c>
      <c r="X281" s="446"/>
      <c r="Y281" s="447"/>
      <c r="Z281" s="474">
        <f>+N281+Q281+T281+W281</f>
        <v>55153970.800000004</v>
      </c>
    </row>
    <row r="282" spans="1:26" x14ac:dyDescent="0.25">
      <c r="A282" s="73"/>
      <c r="B282" s="222"/>
      <c r="C282" s="223"/>
      <c r="D282" s="84"/>
      <c r="E282" s="363" t="s">
        <v>235</v>
      </c>
      <c r="F282" s="226"/>
      <c r="G282" s="227"/>
      <c r="H282" s="231"/>
      <c r="I282" s="235"/>
      <c r="J282" s="236"/>
      <c r="K282" s="237"/>
      <c r="L282" s="218"/>
      <c r="M282" s="219"/>
      <c r="N282" s="471"/>
      <c r="O282" s="472"/>
      <c r="P282" s="473"/>
      <c r="Q282" s="448"/>
      <c r="R282" s="449"/>
      <c r="S282" s="450"/>
      <c r="T282" s="448"/>
      <c r="U282" s="449"/>
      <c r="V282" s="450"/>
      <c r="W282" s="448"/>
      <c r="X282" s="449"/>
      <c r="Y282" s="450"/>
      <c r="Z282" s="475"/>
    </row>
    <row r="283" spans="1:26" x14ac:dyDescent="0.25">
      <c r="A283" s="73"/>
      <c r="B283" s="91"/>
      <c r="C283" s="92"/>
      <c r="D283" s="84"/>
      <c r="E283" s="363"/>
      <c r="F283" s="226"/>
      <c r="G283" s="227"/>
      <c r="H283" s="230" t="s">
        <v>95</v>
      </c>
      <c r="I283" s="93"/>
      <c r="J283" s="94"/>
      <c r="K283" s="95"/>
      <c r="L283" s="216"/>
      <c r="M283" s="217"/>
      <c r="N283" s="431">
        <v>3869386.09</v>
      </c>
      <c r="O283" s="476"/>
      <c r="P283" s="477"/>
      <c r="Q283" s="406">
        <v>9797842.9800000004</v>
      </c>
      <c r="R283" s="446"/>
      <c r="S283" s="447"/>
      <c r="T283" s="406">
        <v>4735353.78</v>
      </c>
      <c r="U283" s="315"/>
      <c r="V283" s="316"/>
      <c r="W283" s="406">
        <v>28515539.579999998</v>
      </c>
      <c r="X283" s="315"/>
      <c r="Y283" s="316"/>
      <c r="Z283" s="481">
        <f>+N283+Q283+T283+W283</f>
        <v>46918122.43</v>
      </c>
    </row>
    <row r="284" spans="1:26" x14ac:dyDescent="0.25">
      <c r="A284" s="73"/>
      <c r="B284" s="96" t="s">
        <v>96</v>
      </c>
      <c r="C284" s="97" t="s">
        <v>97</v>
      </c>
      <c r="D284" s="88"/>
      <c r="E284" s="364"/>
      <c r="F284" s="228"/>
      <c r="G284" s="229"/>
      <c r="H284" s="231"/>
      <c r="I284" s="98"/>
      <c r="J284" s="99"/>
      <c r="K284" s="100"/>
      <c r="L284" s="218"/>
      <c r="M284" s="219"/>
      <c r="N284" s="478"/>
      <c r="O284" s="479"/>
      <c r="P284" s="480"/>
      <c r="Q284" s="448"/>
      <c r="R284" s="449"/>
      <c r="S284" s="450"/>
      <c r="T284" s="349"/>
      <c r="U284" s="350"/>
      <c r="V284" s="351"/>
      <c r="W284" s="349"/>
      <c r="X284" s="350"/>
      <c r="Y284" s="351"/>
      <c r="Z284" s="482"/>
    </row>
    <row r="285" spans="1:26" x14ac:dyDescent="0.25">
      <c r="A285" s="73"/>
      <c r="B285" s="101"/>
      <c r="C285" s="102"/>
      <c r="D285" s="102"/>
      <c r="E285" s="102"/>
      <c r="F285" s="102"/>
      <c r="G285" s="102"/>
      <c r="H285" s="102"/>
      <c r="I285" s="27"/>
      <c r="J285" s="27"/>
      <c r="K285" s="27"/>
      <c r="L285" s="102"/>
      <c r="M285" s="102"/>
      <c r="N285" s="27"/>
      <c r="O285" s="27"/>
      <c r="P285" s="27"/>
      <c r="Q285" s="27"/>
      <c r="R285" s="27"/>
      <c r="S285" s="27"/>
      <c r="T285" s="27"/>
      <c r="U285" s="27"/>
      <c r="V285" s="27"/>
      <c r="W285" s="27"/>
      <c r="X285" s="27"/>
      <c r="Y285" s="27"/>
      <c r="Z285" s="28"/>
    </row>
    <row r="286" spans="1:26" x14ac:dyDescent="0.25">
      <c r="A286" s="73"/>
      <c r="B286" s="101"/>
      <c r="C286" s="102"/>
      <c r="D286" s="102"/>
      <c r="E286" s="102"/>
      <c r="F286" s="102"/>
      <c r="G286" s="102"/>
      <c r="H286" s="102"/>
      <c r="I286" s="27"/>
      <c r="J286" s="27"/>
      <c r="K286" s="27"/>
      <c r="L286" s="102"/>
      <c r="M286" s="102"/>
      <c r="N286" s="27"/>
      <c r="O286" s="27"/>
      <c r="P286" s="27"/>
      <c r="Q286" s="27"/>
      <c r="R286" s="27"/>
      <c r="S286" s="27"/>
      <c r="T286" s="27"/>
      <c r="U286" s="27"/>
      <c r="V286" s="27"/>
      <c r="W286" s="27"/>
      <c r="X286" s="27"/>
      <c r="Y286" s="27"/>
      <c r="Z286" s="28"/>
    </row>
    <row r="287" spans="1:26" x14ac:dyDescent="0.25">
      <c r="A287" s="73"/>
      <c r="B287" s="310" t="s">
        <v>236</v>
      </c>
      <c r="C287" s="311"/>
      <c r="D287" s="312"/>
      <c r="E287" s="312"/>
      <c r="F287" s="312"/>
      <c r="G287" s="312"/>
      <c r="H287" s="312"/>
      <c r="I287" s="311"/>
      <c r="J287" s="311"/>
      <c r="K287" s="313"/>
      <c r="L287" s="298" t="s">
        <v>75</v>
      </c>
      <c r="M287" s="300"/>
      <c r="N287" s="298" t="s">
        <v>23</v>
      </c>
      <c r="O287" s="299"/>
      <c r="P287" s="300"/>
      <c r="Q287" s="298" t="s">
        <v>24</v>
      </c>
      <c r="R287" s="299"/>
      <c r="S287" s="300"/>
      <c r="T287" s="298" t="s">
        <v>25</v>
      </c>
      <c r="U287" s="299"/>
      <c r="V287" s="300"/>
      <c r="W287" s="298" t="s">
        <v>26</v>
      </c>
      <c r="X287" s="299"/>
      <c r="Y287" s="300"/>
      <c r="Z287" s="352" t="s">
        <v>0</v>
      </c>
    </row>
    <row r="288" spans="1:26" x14ac:dyDescent="0.25">
      <c r="A288" s="73"/>
      <c r="B288" s="252" t="s">
        <v>27</v>
      </c>
      <c r="C288" s="254"/>
      <c r="D288" s="252" t="s">
        <v>76</v>
      </c>
      <c r="E288" s="254"/>
      <c r="F288" s="355" t="s">
        <v>28</v>
      </c>
      <c r="G288" s="356"/>
      <c r="H288" s="359" t="s">
        <v>77</v>
      </c>
      <c r="I288" s="298" t="s">
        <v>78</v>
      </c>
      <c r="J288" s="299"/>
      <c r="K288" s="300"/>
      <c r="L288" s="301"/>
      <c r="M288" s="303"/>
      <c r="N288" s="304"/>
      <c r="O288" s="305"/>
      <c r="P288" s="306"/>
      <c r="Q288" s="304"/>
      <c r="R288" s="305"/>
      <c r="S288" s="306"/>
      <c r="T288" s="304"/>
      <c r="U288" s="305"/>
      <c r="V288" s="306"/>
      <c r="W288" s="304"/>
      <c r="X288" s="305"/>
      <c r="Y288" s="306"/>
      <c r="Z288" s="353"/>
    </row>
    <row r="289" spans="1:26" ht="45" x14ac:dyDescent="0.25">
      <c r="A289" s="73"/>
      <c r="B289" s="258"/>
      <c r="C289" s="260"/>
      <c r="D289" s="258"/>
      <c r="E289" s="260"/>
      <c r="F289" s="357"/>
      <c r="G289" s="358"/>
      <c r="H289" s="360"/>
      <c r="I289" s="304"/>
      <c r="J289" s="305"/>
      <c r="K289" s="306"/>
      <c r="L289" s="304"/>
      <c r="M289" s="306"/>
      <c r="N289" s="44" t="s">
        <v>47</v>
      </c>
      <c r="O289" s="78" t="s">
        <v>79</v>
      </c>
      <c r="P289" s="79" t="s">
        <v>80</v>
      </c>
      <c r="Q289" s="44" t="s">
        <v>47</v>
      </c>
      <c r="R289" s="78" t="s">
        <v>79</v>
      </c>
      <c r="S289" s="79" t="s">
        <v>80</v>
      </c>
      <c r="T289" s="44" t="s">
        <v>47</v>
      </c>
      <c r="U289" s="78" t="s">
        <v>79</v>
      </c>
      <c r="V289" s="79" t="s">
        <v>80</v>
      </c>
      <c r="W289" s="44" t="s">
        <v>47</v>
      </c>
      <c r="X289" s="78" t="s">
        <v>79</v>
      </c>
      <c r="Y289" s="79" t="s">
        <v>80</v>
      </c>
      <c r="Z289" s="354"/>
    </row>
    <row r="290" spans="1:26" x14ac:dyDescent="0.25">
      <c r="A290" s="73"/>
      <c r="B290" s="292" t="s">
        <v>81</v>
      </c>
      <c r="C290" s="293"/>
      <c r="D290" s="80" t="s">
        <v>82</v>
      </c>
      <c r="E290" s="81" t="s">
        <v>106</v>
      </c>
      <c r="F290" s="224" t="s">
        <v>53</v>
      </c>
      <c r="G290" s="225"/>
      <c r="H290" s="284" t="s">
        <v>85</v>
      </c>
      <c r="I290" s="82" t="s">
        <v>29</v>
      </c>
      <c r="J290" s="214">
        <f t="shared" ref="J290:J293" si="8">+P290+S290+V290+Y290</f>
        <v>80</v>
      </c>
      <c r="K290" s="215"/>
      <c r="L290" s="286">
        <f>+((J290-J291)/J291)*100%</f>
        <v>0.56862745098039214</v>
      </c>
      <c r="M290" s="287"/>
      <c r="N290" s="290">
        <f>+((P290-P291)/+P291)*100%</f>
        <v>0.33333333333333331</v>
      </c>
      <c r="O290" s="83" t="s">
        <v>82</v>
      </c>
      <c r="P290" s="29">
        <v>20</v>
      </c>
      <c r="Q290" s="290">
        <f>+((S290-S291)/+S291)*100%</f>
        <v>0.66666666666666663</v>
      </c>
      <c r="R290" s="83" t="s">
        <v>82</v>
      </c>
      <c r="S290" s="29">
        <v>20</v>
      </c>
      <c r="T290" s="290">
        <f>+((V290-V291)/+V291)*100%</f>
        <v>0.66666666666666663</v>
      </c>
      <c r="U290" s="83" t="s">
        <v>82</v>
      </c>
      <c r="V290" s="29">
        <v>20</v>
      </c>
      <c r="W290" s="290">
        <f>+((Y290-Y291)/+Y291)*100%</f>
        <v>0.66666666666666663</v>
      </c>
      <c r="X290" s="83" t="s">
        <v>82</v>
      </c>
      <c r="Y290" s="29">
        <v>20</v>
      </c>
      <c r="Z290" s="361">
        <f>+J290/J291</f>
        <v>1.5686274509803921</v>
      </c>
    </row>
    <row r="291" spans="1:26" x14ac:dyDescent="0.25">
      <c r="A291" s="73"/>
      <c r="B291" s="294"/>
      <c r="C291" s="295"/>
      <c r="D291" s="84"/>
      <c r="E291" s="363" t="s">
        <v>237</v>
      </c>
      <c r="F291" s="226"/>
      <c r="G291" s="227"/>
      <c r="H291" s="285"/>
      <c r="I291" s="82" t="s">
        <v>87</v>
      </c>
      <c r="J291" s="214">
        <f t="shared" si="8"/>
        <v>51</v>
      </c>
      <c r="K291" s="215"/>
      <c r="L291" s="288"/>
      <c r="M291" s="289"/>
      <c r="N291" s="291"/>
      <c r="O291" s="83" t="s">
        <v>88</v>
      </c>
      <c r="P291" s="37">
        <v>15</v>
      </c>
      <c r="Q291" s="291"/>
      <c r="R291" s="83" t="s">
        <v>88</v>
      </c>
      <c r="S291" s="37">
        <v>12</v>
      </c>
      <c r="T291" s="291"/>
      <c r="U291" s="83" t="s">
        <v>88</v>
      </c>
      <c r="V291" s="37">
        <v>12</v>
      </c>
      <c r="W291" s="291"/>
      <c r="X291" s="83" t="s">
        <v>88</v>
      </c>
      <c r="Y291" s="37">
        <v>12</v>
      </c>
      <c r="Z291" s="362"/>
    </row>
    <row r="292" spans="1:26" x14ac:dyDescent="0.25">
      <c r="A292" s="73"/>
      <c r="B292" s="85"/>
      <c r="C292" s="86"/>
      <c r="D292" s="84"/>
      <c r="E292" s="363"/>
      <c r="F292" s="226"/>
      <c r="G292" s="227"/>
      <c r="H292" s="230" t="s">
        <v>89</v>
      </c>
      <c r="I292" s="82" t="s">
        <v>29</v>
      </c>
      <c r="J292" s="214">
        <f t="shared" si="8"/>
        <v>80</v>
      </c>
      <c r="K292" s="215"/>
      <c r="L292" s="286">
        <f>+((J292-J293)/J293)*100%</f>
        <v>0.63265306122448983</v>
      </c>
      <c r="M292" s="287"/>
      <c r="N292" s="290">
        <f>+((P292-P293)/+P293)*100%</f>
        <v>1</v>
      </c>
      <c r="O292" s="83" t="s">
        <v>82</v>
      </c>
      <c r="P292" s="29">
        <v>20</v>
      </c>
      <c r="Q292" s="290">
        <f>+((S292-S293)/+S293)*100%</f>
        <v>0.53846153846153844</v>
      </c>
      <c r="R292" s="83" t="s">
        <v>82</v>
      </c>
      <c r="S292" s="29">
        <v>20</v>
      </c>
      <c r="T292" s="290">
        <f>+((V292-V293)/+V293)*100%</f>
        <v>0.53846153846153844</v>
      </c>
      <c r="U292" s="83" t="s">
        <v>82</v>
      </c>
      <c r="V292" s="29">
        <v>20</v>
      </c>
      <c r="W292" s="290">
        <f>+((Y292-Y293)/+Y293)*100%</f>
        <v>0.53846153846153844</v>
      </c>
      <c r="X292" s="83" t="s">
        <v>82</v>
      </c>
      <c r="Y292" s="29">
        <v>20</v>
      </c>
      <c r="Z292" s="361">
        <f>+J292/J293</f>
        <v>1.6326530612244898</v>
      </c>
    </row>
    <row r="293" spans="1:26" x14ac:dyDescent="0.25">
      <c r="A293" s="73"/>
      <c r="B293" s="296" t="s">
        <v>90</v>
      </c>
      <c r="C293" s="297"/>
      <c r="D293" s="88"/>
      <c r="E293" s="364"/>
      <c r="F293" s="228"/>
      <c r="G293" s="229"/>
      <c r="H293" s="231"/>
      <c r="I293" s="82" t="s">
        <v>87</v>
      </c>
      <c r="J293" s="214">
        <f t="shared" si="8"/>
        <v>49</v>
      </c>
      <c r="K293" s="215"/>
      <c r="L293" s="288"/>
      <c r="M293" s="289"/>
      <c r="N293" s="291"/>
      <c r="O293" s="83" t="s">
        <v>88</v>
      </c>
      <c r="P293" s="37">
        <v>10</v>
      </c>
      <c r="Q293" s="291"/>
      <c r="R293" s="83" t="s">
        <v>88</v>
      </c>
      <c r="S293" s="37">
        <v>13</v>
      </c>
      <c r="T293" s="291"/>
      <c r="U293" s="83" t="s">
        <v>88</v>
      </c>
      <c r="V293" s="37">
        <v>13</v>
      </c>
      <c r="W293" s="291"/>
      <c r="X293" s="83" t="s">
        <v>88</v>
      </c>
      <c r="Y293" s="37">
        <v>13</v>
      </c>
      <c r="Z293" s="362"/>
    </row>
    <row r="294" spans="1:26" x14ac:dyDescent="0.25">
      <c r="A294" s="73"/>
      <c r="B294" s="220" t="s">
        <v>109</v>
      </c>
      <c r="C294" s="221"/>
      <c r="D294" s="89" t="s">
        <v>88</v>
      </c>
      <c r="E294" s="90" t="s">
        <v>110</v>
      </c>
      <c r="F294" s="224" t="s">
        <v>53</v>
      </c>
      <c r="G294" s="225"/>
      <c r="H294" s="230" t="s">
        <v>93</v>
      </c>
      <c r="I294" s="232"/>
      <c r="J294" s="233"/>
      <c r="K294" s="234"/>
      <c r="L294" s="216" t="s">
        <v>77</v>
      </c>
      <c r="M294" s="217"/>
      <c r="N294" s="483">
        <v>569250</v>
      </c>
      <c r="O294" s="239"/>
      <c r="P294" s="240"/>
      <c r="Q294" s="484">
        <v>569250</v>
      </c>
      <c r="R294" s="315"/>
      <c r="S294" s="316"/>
      <c r="T294" s="406">
        <v>569250</v>
      </c>
      <c r="U294" s="446"/>
      <c r="V294" s="447"/>
      <c r="W294" s="406">
        <f>+T294</f>
        <v>569250</v>
      </c>
      <c r="X294" s="446"/>
      <c r="Y294" s="447"/>
      <c r="Z294" s="365">
        <f>+N294+Q294+T294+W294</f>
        <v>2277000</v>
      </c>
    </row>
    <row r="295" spans="1:26" x14ac:dyDescent="0.25">
      <c r="A295" s="73"/>
      <c r="B295" s="222"/>
      <c r="C295" s="223"/>
      <c r="D295" s="84"/>
      <c r="E295" s="363" t="s">
        <v>238</v>
      </c>
      <c r="F295" s="226"/>
      <c r="G295" s="227"/>
      <c r="H295" s="231"/>
      <c r="I295" s="235"/>
      <c r="J295" s="236"/>
      <c r="K295" s="237"/>
      <c r="L295" s="218"/>
      <c r="M295" s="219"/>
      <c r="N295" s="241"/>
      <c r="O295" s="242"/>
      <c r="P295" s="243"/>
      <c r="Q295" s="349"/>
      <c r="R295" s="350"/>
      <c r="S295" s="351"/>
      <c r="T295" s="448"/>
      <c r="U295" s="449"/>
      <c r="V295" s="450"/>
      <c r="W295" s="448"/>
      <c r="X295" s="449"/>
      <c r="Y295" s="450"/>
      <c r="Z295" s="366"/>
    </row>
    <row r="296" spans="1:26" x14ac:dyDescent="0.25">
      <c r="A296" s="73"/>
      <c r="B296" s="91"/>
      <c r="C296" s="92"/>
      <c r="D296" s="84"/>
      <c r="E296" s="363"/>
      <c r="F296" s="226"/>
      <c r="G296" s="227"/>
      <c r="H296" s="230" t="s">
        <v>95</v>
      </c>
      <c r="I296" s="93"/>
      <c r="J296" s="94"/>
      <c r="K296" s="95"/>
      <c r="L296" s="216"/>
      <c r="M296" s="217"/>
      <c r="N296" s="485">
        <v>646246.29</v>
      </c>
      <c r="O296" s="432"/>
      <c r="P296" s="433"/>
      <c r="Q296" s="406">
        <v>1159093.67</v>
      </c>
      <c r="R296" s="446"/>
      <c r="S296" s="447"/>
      <c r="T296" s="484">
        <v>822521.8</v>
      </c>
      <c r="U296" s="315"/>
      <c r="V296" s="316"/>
      <c r="W296" s="484">
        <v>1005914.87</v>
      </c>
      <c r="X296" s="315"/>
      <c r="Y296" s="316"/>
      <c r="Z296" s="481">
        <f>+N296+Q296+T296+W296</f>
        <v>3633776.63</v>
      </c>
    </row>
    <row r="297" spans="1:26" x14ac:dyDescent="0.25">
      <c r="A297" s="73"/>
      <c r="B297" s="96" t="s">
        <v>96</v>
      </c>
      <c r="C297" s="97" t="s">
        <v>97</v>
      </c>
      <c r="D297" s="88"/>
      <c r="E297" s="364"/>
      <c r="F297" s="228"/>
      <c r="G297" s="229"/>
      <c r="H297" s="231"/>
      <c r="I297" s="98"/>
      <c r="J297" s="99"/>
      <c r="K297" s="100"/>
      <c r="L297" s="218"/>
      <c r="M297" s="219"/>
      <c r="N297" s="434"/>
      <c r="O297" s="435"/>
      <c r="P297" s="436"/>
      <c r="Q297" s="448"/>
      <c r="R297" s="449"/>
      <c r="S297" s="450"/>
      <c r="T297" s="349"/>
      <c r="U297" s="350"/>
      <c r="V297" s="351"/>
      <c r="W297" s="349"/>
      <c r="X297" s="350"/>
      <c r="Y297" s="351"/>
      <c r="Z297" s="482"/>
    </row>
    <row r="298" spans="1:26" x14ac:dyDescent="0.25">
      <c r="A298" s="73"/>
      <c r="B298" s="101"/>
      <c r="C298" s="102"/>
      <c r="D298" s="102"/>
      <c r="E298" s="102"/>
      <c r="F298" s="102"/>
      <c r="G298" s="102"/>
      <c r="H298" s="102"/>
      <c r="I298" s="27"/>
      <c r="J298" s="27"/>
      <c r="K298" s="27"/>
      <c r="L298" s="102"/>
      <c r="M298" s="102"/>
      <c r="N298" s="27"/>
      <c r="O298" s="27"/>
      <c r="P298" s="27"/>
      <c r="Q298" s="27"/>
      <c r="R298" s="27"/>
      <c r="S298" s="27"/>
      <c r="T298" s="27"/>
      <c r="U298" s="27"/>
      <c r="V298" s="27"/>
      <c r="W298" s="27"/>
      <c r="X298" s="27"/>
      <c r="Y298" s="27"/>
      <c r="Z298" s="28"/>
    </row>
    <row r="299" spans="1:26" x14ac:dyDescent="0.25">
      <c r="A299" s="73"/>
      <c r="B299" s="101"/>
      <c r="C299" s="102"/>
      <c r="D299" s="102"/>
      <c r="E299" s="102"/>
      <c r="F299" s="102"/>
      <c r="G299" s="102"/>
      <c r="H299" s="102"/>
      <c r="I299" s="27"/>
      <c r="J299" s="27"/>
      <c r="K299" s="27"/>
      <c r="L299" s="102"/>
      <c r="M299" s="102"/>
      <c r="N299" s="27"/>
      <c r="O299" s="27"/>
      <c r="P299" s="27"/>
      <c r="Q299" s="27"/>
      <c r="R299" s="27"/>
      <c r="S299" s="27"/>
      <c r="T299" s="27"/>
      <c r="U299" s="27"/>
      <c r="V299" s="27"/>
      <c r="W299" s="27"/>
      <c r="X299" s="27"/>
      <c r="Y299" s="27"/>
      <c r="Z299" s="28"/>
    </row>
    <row r="300" spans="1:26" x14ac:dyDescent="0.25">
      <c r="A300" s="73"/>
      <c r="B300" s="310" t="s">
        <v>239</v>
      </c>
      <c r="C300" s="311"/>
      <c r="D300" s="312"/>
      <c r="E300" s="312"/>
      <c r="F300" s="312"/>
      <c r="G300" s="312"/>
      <c r="H300" s="312"/>
      <c r="I300" s="311"/>
      <c r="J300" s="311"/>
      <c r="K300" s="313"/>
      <c r="L300" s="298" t="s">
        <v>75</v>
      </c>
      <c r="M300" s="300"/>
      <c r="N300" s="298" t="s">
        <v>23</v>
      </c>
      <c r="O300" s="299"/>
      <c r="P300" s="300"/>
      <c r="Q300" s="298" t="s">
        <v>24</v>
      </c>
      <c r="R300" s="299"/>
      <c r="S300" s="300"/>
      <c r="T300" s="298" t="s">
        <v>25</v>
      </c>
      <c r="U300" s="299"/>
      <c r="V300" s="300"/>
      <c r="W300" s="298" t="s">
        <v>26</v>
      </c>
      <c r="X300" s="299"/>
      <c r="Y300" s="300"/>
      <c r="Z300" s="352" t="s">
        <v>0</v>
      </c>
    </row>
    <row r="301" spans="1:26" x14ac:dyDescent="0.25">
      <c r="A301" s="73"/>
      <c r="B301" s="252" t="s">
        <v>27</v>
      </c>
      <c r="C301" s="254"/>
      <c r="D301" s="252" t="s">
        <v>76</v>
      </c>
      <c r="E301" s="254"/>
      <c r="F301" s="355" t="s">
        <v>28</v>
      </c>
      <c r="G301" s="356"/>
      <c r="H301" s="359" t="s">
        <v>77</v>
      </c>
      <c r="I301" s="298" t="s">
        <v>78</v>
      </c>
      <c r="J301" s="299"/>
      <c r="K301" s="300"/>
      <c r="L301" s="301"/>
      <c r="M301" s="303"/>
      <c r="N301" s="304"/>
      <c r="O301" s="305"/>
      <c r="P301" s="306"/>
      <c r="Q301" s="304"/>
      <c r="R301" s="305"/>
      <c r="S301" s="306"/>
      <c r="T301" s="304"/>
      <c r="U301" s="305"/>
      <c r="V301" s="306"/>
      <c r="W301" s="304"/>
      <c r="X301" s="305"/>
      <c r="Y301" s="306"/>
      <c r="Z301" s="353"/>
    </row>
    <row r="302" spans="1:26" ht="45" x14ac:dyDescent="0.25">
      <c r="A302" s="73"/>
      <c r="B302" s="258"/>
      <c r="C302" s="260"/>
      <c r="D302" s="258"/>
      <c r="E302" s="260"/>
      <c r="F302" s="357"/>
      <c r="G302" s="358"/>
      <c r="H302" s="360"/>
      <c r="I302" s="304"/>
      <c r="J302" s="305"/>
      <c r="K302" s="306"/>
      <c r="L302" s="304"/>
      <c r="M302" s="306"/>
      <c r="N302" s="44" t="s">
        <v>47</v>
      </c>
      <c r="O302" s="78" t="s">
        <v>79</v>
      </c>
      <c r="P302" s="79" t="s">
        <v>80</v>
      </c>
      <c r="Q302" s="44" t="s">
        <v>47</v>
      </c>
      <c r="R302" s="78" t="s">
        <v>79</v>
      </c>
      <c r="S302" s="79" t="s">
        <v>80</v>
      </c>
      <c r="T302" s="44" t="s">
        <v>47</v>
      </c>
      <c r="U302" s="78" t="s">
        <v>79</v>
      </c>
      <c r="V302" s="79" t="s">
        <v>80</v>
      </c>
      <c r="W302" s="44" t="s">
        <v>47</v>
      </c>
      <c r="X302" s="78" t="s">
        <v>79</v>
      </c>
      <c r="Y302" s="79" t="s">
        <v>80</v>
      </c>
      <c r="Z302" s="354"/>
    </row>
    <row r="303" spans="1:26" x14ac:dyDescent="0.25">
      <c r="A303" s="73"/>
      <c r="B303" s="292" t="s">
        <v>81</v>
      </c>
      <c r="C303" s="293"/>
      <c r="D303" s="80" t="s">
        <v>82</v>
      </c>
      <c r="E303" s="81" t="s">
        <v>113</v>
      </c>
      <c r="F303" s="224" t="s">
        <v>240</v>
      </c>
      <c r="G303" s="225"/>
      <c r="H303" s="284" t="s">
        <v>85</v>
      </c>
      <c r="I303" s="82" t="s">
        <v>29</v>
      </c>
      <c r="J303" s="214">
        <f>+P303</f>
        <v>5</v>
      </c>
      <c r="K303" s="215"/>
      <c r="L303" s="286">
        <f>+((J303-J304)/J304)*100%</f>
        <v>0.66666666666666663</v>
      </c>
      <c r="M303" s="287"/>
      <c r="N303" s="290">
        <f>+((P303-P304)/+P304)*100%</f>
        <v>0.66666666666666663</v>
      </c>
      <c r="O303" s="83" t="s">
        <v>82</v>
      </c>
      <c r="P303" s="29">
        <v>5</v>
      </c>
      <c r="Q303" s="290">
        <f>+((S303-S304)/+S304)*100%</f>
        <v>0.25</v>
      </c>
      <c r="R303" s="83" t="s">
        <v>82</v>
      </c>
      <c r="S303" s="29">
        <v>5</v>
      </c>
      <c r="T303" s="290">
        <f>+((V303-V304)/+V304)*100%</f>
        <v>0.25</v>
      </c>
      <c r="U303" s="83" t="s">
        <v>82</v>
      </c>
      <c r="V303" s="29">
        <v>5</v>
      </c>
      <c r="W303" s="290">
        <f>+((Y303-Y304)/+Y304)*100%</f>
        <v>0.375</v>
      </c>
      <c r="X303" s="83" t="s">
        <v>82</v>
      </c>
      <c r="Y303" s="29">
        <v>11</v>
      </c>
      <c r="Z303" s="361">
        <f>+J303/J304</f>
        <v>1.6666666666666667</v>
      </c>
    </row>
    <row r="304" spans="1:26" x14ac:dyDescent="0.25">
      <c r="A304" s="73"/>
      <c r="B304" s="294"/>
      <c r="C304" s="295"/>
      <c r="D304" s="84"/>
      <c r="E304" s="363" t="s">
        <v>241</v>
      </c>
      <c r="F304" s="226"/>
      <c r="G304" s="227"/>
      <c r="H304" s="285"/>
      <c r="I304" s="82" t="s">
        <v>87</v>
      </c>
      <c r="J304" s="214">
        <f t="shared" ref="J304:J306" si="9">+P304</f>
        <v>3</v>
      </c>
      <c r="K304" s="215"/>
      <c r="L304" s="288"/>
      <c r="M304" s="289"/>
      <c r="N304" s="291"/>
      <c r="O304" s="83" t="s">
        <v>88</v>
      </c>
      <c r="P304" s="37">
        <v>3</v>
      </c>
      <c r="Q304" s="291"/>
      <c r="R304" s="83" t="s">
        <v>88</v>
      </c>
      <c r="S304" s="37">
        <v>4</v>
      </c>
      <c r="T304" s="291"/>
      <c r="U304" s="83" t="s">
        <v>88</v>
      </c>
      <c r="V304" s="37">
        <v>4</v>
      </c>
      <c r="W304" s="291"/>
      <c r="X304" s="83" t="s">
        <v>88</v>
      </c>
      <c r="Y304" s="37">
        <v>8</v>
      </c>
      <c r="Z304" s="362"/>
    </row>
    <row r="305" spans="1:26" x14ac:dyDescent="0.25">
      <c r="A305" s="73"/>
      <c r="B305" s="85"/>
      <c r="C305" s="86"/>
      <c r="D305" s="84"/>
      <c r="E305" s="363"/>
      <c r="F305" s="226"/>
      <c r="G305" s="227"/>
      <c r="H305" s="230" t="s">
        <v>89</v>
      </c>
      <c r="I305" s="82" t="s">
        <v>29</v>
      </c>
      <c r="J305" s="214">
        <f t="shared" si="9"/>
        <v>2</v>
      </c>
      <c r="K305" s="215"/>
      <c r="L305" s="286">
        <f>+((J305-J306)/J306)*100%</f>
        <v>0</v>
      </c>
      <c r="M305" s="287"/>
      <c r="N305" s="290">
        <f>+((P305-P306)/+P306)*100%</f>
        <v>0</v>
      </c>
      <c r="O305" s="83" t="s">
        <v>82</v>
      </c>
      <c r="P305" s="29">
        <v>2</v>
      </c>
      <c r="Q305" s="290">
        <f>+((S305-S306)/+S306)*100%</f>
        <v>0</v>
      </c>
      <c r="R305" s="83" t="s">
        <v>82</v>
      </c>
      <c r="S305" s="29">
        <v>3</v>
      </c>
      <c r="T305" s="290">
        <f>+((V305-V306)/+V306)*100%</f>
        <v>0</v>
      </c>
      <c r="U305" s="83" t="s">
        <v>82</v>
      </c>
      <c r="V305" s="29">
        <v>3</v>
      </c>
      <c r="W305" s="290">
        <f>+((Y305-Y306)/+Y306)*100%</f>
        <v>0.66666666666666663</v>
      </c>
      <c r="X305" s="83" t="s">
        <v>82</v>
      </c>
      <c r="Y305" s="29">
        <v>5</v>
      </c>
      <c r="Z305" s="361">
        <f>+J305/J306</f>
        <v>1</v>
      </c>
    </row>
    <row r="306" spans="1:26" x14ac:dyDescent="0.25">
      <c r="A306" s="73"/>
      <c r="B306" s="296" t="s">
        <v>90</v>
      </c>
      <c r="C306" s="297"/>
      <c r="D306" s="88"/>
      <c r="E306" s="364"/>
      <c r="F306" s="228"/>
      <c r="G306" s="229"/>
      <c r="H306" s="231"/>
      <c r="I306" s="82" t="s">
        <v>87</v>
      </c>
      <c r="J306" s="214">
        <f t="shared" si="9"/>
        <v>2</v>
      </c>
      <c r="K306" s="215"/>
      <c r="L306" s="288"/>
      <c r="M306" s="289"/>
      <c r="N306" s="291"/>
      <c r="O306" s="83" t="s">
        <v>88</v>
      </c>
      <c r="P306" s="37">
        <v>2</v>
      </c>
      <c r="Q306" s="291"/>
      <c r="R306" s="83" t="s">
        <v>88</v>
      </c>
      <c r="S306" s="37">
        <v>3</v>
      </c>
      <c r="T306" s="291"/>
      <c r="U306" s="83" t="s">
        <v>88</v>
      </c>
      <c r="V306" s="37">
        <v>3</v>
      </c>
      <c r="W306" s="291"/>
      <c r="X306" s="83" t="s">
        <v>88</v>
      </c>
      <c r="Y306" s="37">
        <v>3</v>
      </c>
      <c r="Z306" s="362"/>
    </row>
    <row r="307" spans="1:26" x14ac:dyDescent="0.25">
      <c r="A307" s="73"/>
      <c r="B307" s="220" t="s">
        <v>116</v>
      </c>
      <c r="C307" s="221"/>
      <c r="D307" s="89" t="s">
        <v>88</v>
      </c>
      <c r="E307" s="90" t="s">
        <v>117</v>
      </c>
      <c r="F307" s="224" t="s">
        <v>240</v>
      </c>
      <c r="G307" s="225"/>
      <c r="H307" s="230" t="s">
        <v>93</v>
      </c>
      <c r="I307" s="232"/>
      <c r="J307" s="233"/>
      <c r="K307" s="234"/>
      <c r="L307" s="216" t="s">
        <v>77</v>
      </c>
      <c r="M307" s="217"/>
      <c r="N307" s="238">
        <v>926937.5</v>
      </c>
      <c r="O307" s="469"/>
      <c r="P307" s="470"/>
      <c r="Q307" s="406">
        <v>926937.5</v>
      </c>
      <c r="R307" s="446"/>
      <c r="S307" s="447"/>
      <c r="T307" s="406">
        <v>926937.5</v>
      </c>
      <c r="U307" s="446"/>
      <c r="V307" s="447"/>
      <c r="W307" s="406">
        <f>+T307</f>
        <v>926937.5</v>
      </c>
      <c r="X307" s="446"/>
      <c r="Y307" s="447"/>
      <c r="Z307" s="365">
        <f>+N307+Q307+T307+W307</f>
        <v>3707750</v>
      </c>
    </row>
    <row r="308" spans="1:26" x14ac:dyDescent="0.25">
      <c r="A308" s="73"/>
      <c r="B308" s="222"/>
      <c r="C308" s="223"/>
      <c r="D308" s="84"/>
      <c r="E308" s="363" t="s">
        <v>242</v>
      </c>
      <c r="F308" s="226"/>
      <c r="G308" s="227"/>
      <c r="H308" s="231"/>
      <c r="I308" s="235"/>
      <c r="J308" s="236"/>
      <c r="K308" s="237"/>
      <c r="L308" s="218"/>
      <c r="M308" s="219"/>
      <c r="N308" s="471"/>
      <c r="O308" s="472"/>
      <c r="P308" s="473"/>
      <c r="Q308" s="448"/>
      <c r="R308" s="449"/>
      <c r="S308" s="450"/>
      <c r="T308" s="448"/>
      <c r="U308" s="449"/>
      <c r="V308" s="450"/>
      <c r="W308" s="448"/>
      <c r="X308" s="449"/>
      <c r="Y308" s="450"/>
      <c r="Z308" s="366"/>
    </row>
    <row r="309" spans="1:26" x14ac:dyDescent="0.25">
      <c r="A309" s="73"/>
      <c r="B309" s="91"/>
      <c r="C309" s="92"/>
      <c r="D309" s="84"/>
      <c r="E309" s="363"/>
      <c r="F309" s="226"/>
      <c r="G309" s="227"/>
      <c r="H309" s="230" t="s">
        <v>95</v>
      </c>
      <c r="I309" s="93"/>
      <c r="J309" s="94"/>
      <c r="K309" s="95"/>
      <c r="L309" s="216"/>
      <c r="M309" s="217"/>
      <c r="N309" s="431">
        <v>278325.98</v>
      </c>
      <c r="O309" s="476"/>
      <c r="P309" s="477"/>
      <c r="Q309" s="406">
        <v>54520</v>
      </c>
      <c r="R309" s="446"/>
      <c r="S309" s="447"/>
      <c r="T309" s="406">
        <v>229506</v>
      </c>
      <c r="U309" s="446"/>
      <c r="V309" s="447"/>
      <c r="W309" s="406">
        <v>2613560.96</v>
      </c>
      <c r="X309" s="446"/>
      <c r="Y309" s="447"/>
      <c r="Z309" s="481">
        <f>+N309+Q309+T309+W309</f>
        <v>3175912.94</v>
      </c>
    </row>
    <row r="310" spans="1:26" x14ac:dyDescent="0.25">
      <c r="A310" s="73"/>
      <c r="B310" s="96" t="s">
        <v>96</v>
      </c>
      <c r="C310" s="97" t="s">
        <v>97</v>
      </c>
      <c r="D310" s="88"/>
      <c r="E310" s="364"/>
      <c r="F310" s="228"/>
      <c r="G310" s="229"/>
      <c r="H310" s="231"/>
      <c r="I310" s="98"/>
      <c r="J310" s="99"/>
      <c r="K310" s="100"/>
      <c r="L310" s="218"/>
      <c r="M310" s="219"/>
      <c r="N310" s="478"/>
      <c r="O310" s="479"/>
      <c r="P310" s="480"/>
      <c r="Q310" s="448"/>
      <c r="R310" s="449"/>
      <c r="S310" s="450"/>
      <c r="T310" s="448"/>
      <c r="U310" s="449"/>
      <c r="V310" s="450"/>
      <c r="W310" s="448"/>
      <c r="X310" s="449"/>
      <c r="Y310" s="450"/>
      <c r="Z310" s="482"/>
    </row>
    <row r="311" spans="1:26" x14ac:dyDescent="0.25">
      <c r="A311" s="73"/>
      <c r="B311" s="45"/>
      <c r="C311" s="45"/>
      <c r="D311" s="45"/>
      <c r="E311" s="45"/>
      <c r="F311" s="47"/>
      <c r="G311" s="47"/>
      <c r="H311" s="48"/>
      <c r="I311" s="50"/>
      <c r="J311" s="52"/>
      <c r="K311" s="52"/>
      <c r="L311" s="46"/>
      <c r="M311" s="46"/>
      <c r="N311" s="53"/>
      <c r="O311" s="53"/>
      <c r="P311" s="53"/>
      <c r="Q311" s="53"/>
      <c r="R311" s="53"/>
      <c r="S311" s="53"/>
      <c r="T311" s="53"/>
      <c r="U311" s="53"/>
      <c r="V311" s="53"/>
      <c r="W311" s="53"/>
      <c r="X311" s="53"/>
      <c r="Y311" s="53"/>
      <c r="Z311" s="54"/>
    </row>
    <row r="312" spans="1:26" x14ac:dyDescent="0.25">
      <c r="A312" s="73"/>
      <c r="B312" s="45"/>
      <c r="C312" s="45"/>
      <c r="D312" s="45"/>
      <c r="E312" s="45"/>
      <c r="F312" s="47"/>
      <c r="G312" s="47"/>
      <c r="H312" s="48"/>
      <c r="I312" s="49" t="s">
        <v>30</v>
      </c>
      <c r="J312" s="51"/>
      <c r="K312" s="52"/>
      <c r="L312" s="46" t="s">
        <v>31</v>
      </c>
      <c r="M312" s="46"/>
      <c r="N312" s="53"/>
      <c r="O312" s="53"/>
      <c r="P312" s="53"/>
      <c r="Q312" s="53"/>
      <c r="R312" s="53"/>
      <c r="S312" s="53"/>
      <c r="T312" s="53"/>
      <c r="U312" s="53"/>
      <c r="V312" s="53"/>
      <c r="W312" s="53"/>
      <c r="X312" s="53"/>
      <c r="Y312" s="53"/>
      <c r="Z312" s="54"/>
    </row>
    <row r="313" spans="1:26" x14ac:dyDescent="0.25">
      <c r="A313" s="73"/>
      <c r="B313" s="45"/>
      <c r="C313" s="45"/>
      <c r="D313" s="45"/>
      <c r="E313" s="45"/>
      <c r="F313" s="47"/>
      <c r="G313" s="47"/>
      <c r="H313" s="48"/>
      <c r="I313" s="55"/>
      <c r="J313" s="52"/>
      <c r="K313" s="52"/>
      <c r="L313" s="46"/>
      <c r="M313" s="46"/>
      <c r="N313" s="53"/>
      <c r="O313" s="53"/>
      <c r="P313" s="53"/>
      <c r="Q313" s="53"/>
      <c r="R313" s="53"/>
      <c r="S313" s="53"/>
      <c r="T313" s="53"/>
      <c r="U313" s="53"/>
      <c r="V313" s="53"/>
      <c r="W313" s="53"/>
      <c r="X313" s="53"/>
      <c r="Y313" s="53"/>
      <c r="Z313" s="54"/>
    </row>
    <row r="314" spans="1:26" x14ac:dyDescent="0.25">
      <c r="A314" s="73"/>
      <c r="B314" s="101"/>
      <c r="C314" s="102"/>
      <c r="D314" s="102"/>
      <c r="E314" s="102"/>
      <c r="F314" s="102"/>
      <c r="G314" s="102"/>
      <c r="H314" s="102"/>
      <c r="I314" s="27"/>
      <c r="J314" s="27"/>
      <c r="K314" s="27"/>
      <c r="L314" s="102"/>
      <c r="M314" s="102"/>
      <c r="N314" s="27"/>
      <c r="O314" s="27"/>
      <c r="P314" s="27"/>
      <c r="Q314" s="27"/>
      <c r="R314" s="27"/>
      <c r="S314" s="27"/>
      <c r="T314" s="27"/>
      <c r="U314" s="27"/>
      <c r="V314" s="27"/>
      <c r="W314" s="27"/>
      <c r="X314" s="27"/>
      <c r="Y314" s="27"/>
      <c r="Z314" s="28"/>
    </row>
    <row r="315" spans="1:26" x14ac:dyDescent="0.25">
      <c r="A315" s="73"/>
      <c r="B315" s="310" t="s">
        <v>243</v>
      </c>
      <c r="C315" s="311"/>
      <c r="D315" s="312"/>
      <c r="E315" s="312"/>
      <c r="F315" s="312"/>
      <c r="G315" s="312"/>
      <c r="H315" s="312"/>
      <c r="I315" s="311"/>
      <c r="J315" s="311"/>
      <c r="K315" s="313"/>
      <c r="L315" s="298" t="s">
        <v>75</v>
      </c>
      <c r="M315" s="300"/>
      <c r="N315" s="298" t="s">
        <v>23</v>
      </c>
      <c r="O315" s="299"/>
      <c r="P315" s="300"/>
      <c r="Q315" s="298" t="s">
        <v>24</v>
      </c>
      <c r="R315" s="299"/>
      <c r="S315" s="300"/>
      <c r="T315" s="298" t="s">
        <v>25</v>
      </c>
      <c r="U315" s="299"/>
      <c r="V315" s="300"/>
      <c r="W315" s="298" t="s">
        <v>26</v>
      </c>
      <c r="X315" s="299"/>
      <c r="Y315" s="300"/>
      <c r="Z315" s="352" t="s">
        <v>0</v>
      </c>
    </row>
    <row r="316" spans="1:26" x14ac:dyDescent="0.25">
      <c r="A316" s="73"/>
      <c r="B316" s="252" t="s">
        <v>27</v>
      </c>
      <c r="C316" s="254"/>
      <c r="D316" s="252" t="s">
        <v>76</v>
      </c>
      <c r="E316" s="254"/>
      <c r="F316" s="355" t="s">
        <v>28</v>
      </c>
      <c r="G316" s="356"/>
      <c r="H316" s="359" t="s">
        <v>77</v>
      </c>
      <c r="I316" s="298" t="s">
        <v>78</v>
      </c>
      <c r="J316" s="299"/>
      <c r="K316" s="300"/>
      <c r="L316" s="301"/>
      <c r="M316" s="303"/>
      <c r="N316" s="304"/>
      <c r="O316" s="305"/>
      <c r="P316" s="306"/>
      <c r="Q316" s="304"/>
      <c r="R316" s="305"/>
      <c r="S316" s="306"/>
      <c r="T316" s="304"/>
      <c r="U316" s="305"/>
      <c r="V316" s="306"/>
      <c r="W316" s="304"/>
      <c r="X316" s="305"/>
      <c r="Y316" s="306"/>
      <c r="Z316" s="353"/>
    </row>
    <row r="317" spans="1:26" ht="45" x14ac:dyDescent="0.25">
      <c r="A317" s="73"/>
      <c r="B317" s="258"/>
      <c r="C317" s="260"/>
      <c r="D317" s="258"/>
      <c r="E317" s="260"/>
      <c r="F317" s="357"/>
      <c r="G317" s="358"/>
      <c r="H317" s="360"/>
      <c r="I317" s="304"/>
      <c r="J317" s="305"/>
      <c r="K317" s="306"/>
      <c r="L317" s="304"/>
      <c r="M317" s="306"/>
      <c r="N317" s="44" t="s">
        <v>47</v>
      </c>
      <c r="O317" s="78" t="s">
        <v>79</v>
      </c>
      <c r="P317" s="79" t="s">
        <v>80</v>
      </c>
      <c r="Q317" s="44" t="s">
        <v>47</v>
      </c>
      <c r="R317" s="78" t="s">
        <v>79</v>
      </c>
      <c r="S317" s="79" t="s">
        <v>80</v>
      </c>
      <c r="T317" s="44" t="s">
        <v>47</v>
      </c>
      <c r="U317" s="78" t="s">
        <v>79</v>
      </c>
      <c r="V317" s="79" t="s">
        <v>80</v>
      </c>
      <c r="W317" s="44" t="s">
        <v>47</v>
      </c>
      <c r="X317" s="78" t="s">
        <v>79</v>
      </c>
      <c r="Y317" s="79" t="s">
        <v>80</v>
      </c>
      <c r="Z317" s="354"/>
    </row>
    <row r="318" spans="1:26" x14ac:dyDescent="0.25">
      <c r="A318" s="73"/>
      <c r="B318" s="292" t="s">
        <v>81</v>
      </c>
      <c r="C318" s="293"/>
      <c r="D318" s="80" t="s">
        <v>82</v>
      </c>
      <c r="E318" s="81" t="s">
        <v>113</v>
      </c>
      <c r="F318" s="224" t="s">
        <v>244</v>
      </c>
      <c r="G318" s="225"/>
      <c r="H318" s="284" t="s">
        <v>85</v>
      </c>
      <c r="I318" s="82" t="s">
        <v>29</v>
      </c>
      <c r="J318" s="214">
        <v>6</v>
      </c>
      <c r="K318" s="215"/>
      <c r="L318" s="286">
        <f>+((J318-J319)/J319)*100%</f>
        <v>0.5</v>
      </c>
      <c r="M318" s="287"/>
      <c r="N318" s="290">
        <f>+((P318-P319)/+P319)*100%</f>
        <v>0.5</v>
      </c>
      <c r="O318" s="83" t="s">
        <v>82</v>
      </c>
      <c r="P318" s="29">
        <v>6</v>
      </c>
      <c r="Q318" s="290">
        <f>+((S318-S319)/+S319)*100%</f>
        <v>0.5</v>
      </c>
      <c r="R318" s="83" t="s">
        <v>82</v>
      </c>
      <c r="S318" s="29">
        <v>6</v>
      </c>
      <c r="T318" s="290">
        <f>+((V318-V319)/+V319)*100%</f>
        <v>0.5</v>
      </c>
      <c r="U318" s="83" t="s">
        <v>82</v>
      </c>
      <c r="V318" s="29">
        <v>6</v>
      </c>
      <c r="W318" s="290">
        <f>+((Y318-Y319)/+Y319)*100%</f>
        <v>0.5</v>
      </c>
      <c r="X318" s="83" t="s">
        <v>82</v>
      </c>
      <c r="Y318" s="29">
        <v>6</v>
      </c>
      <c r="Z318" s="361">
        <f>+J318/J319</f>
        <v>1.5</v>
      </c>
    </row>
    <row r="319" spans="1:26" x14ac:dyDescent="0.25">
      <c r="A319" s="73"/>
      <c r="B319" s="294"/>
      <c r="C319" s="295"/>
      <c r="D319" s="84"/>
      <c r="E319" s="363" t="s">
        <v>245</v>
      </c>
      <c r="F319" s="226"/>
      <c r="G319" s="227"/>
      <c r="H319" s="285"/>
      <c r="I319" s="82" t="s">
        <v>87</v>
      </c>
      <c r="J319" s="214">
        <v>4</v>
      </c>
      <c r="K319" s="215"/>
      <c r="L319" s="288"/>
      <c r="M319" s="289"/>
      <c r="N319" s="291"/>
      <c r="O319" s="83" t="s">
        <v>88</v>
      </c>
      <c r="P319" s="37">
        <v>4</v>
      </c>
      <c r="Q319" s="291"/>
      <c r="R319" s="83" t="s">
        <v>88</v>
      </c>
      <c r="S319" s="37">
        <v>4</v>
      </c>
      <c r="T319" s="291"/>
      <c r="U319" s="83" t="s">
        <v>88</v>
      </c>
      <c r="V319" s="37">
        <v>4</v>
      </c>
      <c r="W319" s="291"/>
      <c r="X319" s="83" t="s">
        <v>88</v>
      </c>
      <c r="Y319" s="37">
        <v>4</v>
      </c>
      <c r="Z319" s="362"/>
    </row>
    <row r="320" spans="1:26" x14ac:dyDescent="0.25">
      <c r="A320" s="73"/>
      <c r="B320" s="85"/>
      <c r="C320" s="86"/>
      <c r="D320" s="84"/>
      <c r="E320" s="363"/>
      <c r="F320" s="226"/>
      <c r="G320" s="227"/>
      <c r="H320" s="230" t="s">
        <v>89</v>
      </c>
      <c r="I320" s="82" t="s">
        <v>29</v>
      </c>
      <c r="J320" s="214">
        <v>2</v>
      </c>
      <c r="K320" s="215"/>
      <c r="L320" s="286">
        <f>+((J320-J321)/J321)*100%</f>
        <v>1</v>
      </c>
      <c r="M320" s="287"/>
      <c r="N320" s="290">
        <f>+((P320-P321)/+P321)*100%</f>
        <v>1</v>
      </c>
      <c r="O320" s="83" t="s">
        <v>82</v>
      </c>
      <c r="P320" s="29">
        <v>2</v>
      </c>
      <c r="Q320" s="290">
        <f>+((S320-S321)/+S321)*100%</f>
        <v>1</v>
      </c>
      <c r="R320" s="83" t="s">
        <v>82</v>
      </c>
      <c r="S320" s="29">
        <v>6</v>
      </c>
      <c r="T320" s="290">
        <f>+((V320-V321)/+V321)*100%</f>
        <v>1</v>
      </c>
      <c r="U320" s="83" t="s">
        <v>82</v>
      </c>
      <c r="V320" s="29">
        <v>6</v>
      </c>
      <c r="W320" s="290">
        <f>+((Y320-Y321)/+Y321)*100%</f>
        <v>1</v>
      </c>
      <c r="X320" s="83" t="s">
        <v>82</v>
      </c>
      <c r="Y320" s="29">
        <v>6</v>
      </c>
      <c r="Z320" s="361">
        <f>+J320/J321</f>
        <v>2</v>
      </c>
    </row>
    <row r="321" spans="1:26" x14ac:dyDescent="0.25">
      <c r="A321" s="73"/>
      <c r="B321" s="296" t="s">
        <v>90</v>
      </c>
      <c r="C321" s="297"/>
      <c r="D321" s="88"/>
      <c r="E321" s="364"/>
      <c r="F321" s="228"/>
      <c r="G321" s="229"/>
      <c r="H321" s="231"/>
      <c r="I321" s="82" t="s">
        <v>87</v>
      </c>
      <c r="J321" s="214">
        <v>1</v>
      </c>
      <c r="K321" s="215"/>
      <c r="L321" s="288"/>
      <c r="M321" s="289"/>
      <c r="N321" s="291"/>
      <c r="O321" s="83" t="s">
        <v>88</v>
      </c>
      <c r="P321" s="37">
        <v>1</v>
      </c>
      <c r="Q321" s="291"/>
      <c r="R321" s="83" t="s">
        <v>88</v>
      </c>
      <c r="S321" s="37">
        <v>3</v>
      </c>
      <c r="T321" s="291"/>
      <c r="U321" s="83" t="s">
        <v>88</v>
      </c>
      <c r="V321" s="37">
        <v>3</v>
      </c>
      <c r="W321" s="291"/>
      <c r="X321" s="83" t="s">
        <v>88</v>
      </c>
      <c r="Y321" s="37">
        <v>3</v>
      </c>
      <c r="Z321" s="362"/>
    </row>
    <row r="322" spans="1:26" x14ac:dyDescent="0.25">
      <c r="A322" s="73"/>
      <c r="B322" s="220" t="s">
        <v>116</v>
      </c>
      <c r="C322" s="221"/>
      <c r="D322" s="89" t="s">
        <v>88</v>
      </c>
      <c r="E322" s="90" t="s">
        <v>117</v>
      </c>
      <c r="F322" s="224" t="s">
        <v>244</v>
      </c>
      <c r="G322" s="225"/>
      <c r="H322" s="230" t="s">
        <v>93</v>
      </c>
      <c r="I322" s="232"/>
      <c r="J322" s="233"/>
      <c r="K322" s="234"/>
      <c r="L322" s="216" t="s">
        <v>77</v>
      </c>
      <c r="M322" s="217"/>
      <c r="N322" s="238">
        <v>284625</v>
      </c>
      <c r="O322" s="469"/>
      <c r="P322" s="470"/>
      <c r="Q322" s="406">
        <v>284625</v>
      </c>
      <c r="R322" s="446"/>
      <c r="S322" s="447"/>
      <c r="T322" s="406">
        <v>284625</v>
      </c>
      <c r="U322" s="446"/>
      <c r="V322" s="447"/>
      <c r="W322" s="406">
        <v>284625</v>
      </c>
      <c r="X322" s="446"/>
      <c r="Y322" s="447"/>
      <c r="Z322" s="365">
        <f>+N322+Q322+T322+W322</f>
        <v>1138500</v>
      </c>
    </row>
    <row r="323" spans="1:26" x14ac:dyDescent="0.25">
      <c r="A323" s="73"/>
      <c r="B323" s="222"/>
      <c r="C323" s="223"/>
      <c r="D323" s="84"/>
      <c r="E323" s="363" t="s">
        <v>246</v>
      </c>
      <c r="F323" s="226"/>
      <c r="G323" s="227"/>
      <c r="H323" s="231"/>
      <c r="I323" s="235"/>
      <c r="J323" s="236"/>
      <c r="K323" s="237"/>
      <c r="L323" s="218"/>
      <c r="M323" s="219"/>
      <c r="N323" s="471"/>
      <c r="O323" s="472"/>
      <c r="P323" s="473"/>
      <c r="Q323" s="448"/>
      <c r="R323" s="449"/>
      <c r="S323" s="450"/>
      <c r="T323" s="448"/>
      <c r="U323" s="449"/>
      <c r="V323" s="450"/>
      <c r="W323" s="448"/>
      <c r="X323" s="449"/>
      <c r="Y323" s="450"/>
      <c r="Z323" s="366"/>
    </row>
    <row r="324" spans="1:26" x14ac:dyDescent="0.25">
      <c r="A324" s="73"/>
      <c r="B324" s="91"/>
      <c r="C324" s="92"/>
      <c r="D324" s="84"/>
      <c r="E324" s="363"/>
      <c r="F324" s="226"/>
      <c r="G324" s="227"/>
      <c r="H324" s="230" t="s">
        <v>95</v>
      </c>
      <c r="I324" s="93"/>
      <c r="J324" s="94"/>
      <c r="K324" s="95"/>
      <c r="L324" s="216"/>
      <c r="M324" s="217"/>
      <c r="N324" s="431">
        <v>57611.09</v>
      </c>
      <c r="O324" s="476"/>
      <c r="P324" s="477"/>
      <c r="Q324" s="406">
        <v>1301750</v>
      </c>
      <c r="R324" s="446"/>
      <c r="S324" s="447"/>
      <c r="T324" s="406">
        <v>0</v>
      </c>
      <c r="U324" s="446"/>
      <c r="V324" s="447"/>
      <c r="W324" s="406">
        <v>556974.39</v>
      </c>
      <c r="X324" s="446"/>
      <c r="Y324" s="447"/>
      <c r="Z324" s="481">
        <f>+N324+Q324+T324+W324</f>
        <v>1916335.48</v>
      </c>
    </row>
    <row r="325" spans="1:26" x14ac:dyDescent="0.25">
      <c r="A325" s="73"/>
      <c r="B325" s="96" t="s">
        <v>96</v>
      </c>
      <c r="C325" s="97" t="s">
        <v>97</v>
      </c>
      <c r="D325" s="88"/>
      <c r="E325" s="364"/>
      <c r="F325" s="228"/>
      <c r="G325" s="229"/>
      <c r="H325" s="231"/>
      <c r="I325" s="98"/>
      <c r="J325" s="99"/>
      <c r="K325" s="100"/>
      <c r="L325" s="218"/>
      <c r="M325" s="219"/>
      <c r="N325" s="478"/>
      <c r="O325" s="479"/>
      <c r="P325" s="480"/>
      <c r="Q325" s="448"/>
      <c r="R325" s="449"/>
      <c r="S325" s="450"/>
      <c r="T325" s="448"/>
      <c r="U325" s="449"/>
      <c r="V325" s="450"/>
      <c r="W325" s="448"/>
      <c r="X325" s="449"/>
      <c r="Y325" s="450"/>
      <c r="Z325" s="482"/>
    </row>
    <row r="326" spans="1:26" x14ac:dyDescent="0.25">
      <c r="A326" s="73"/>
      <c r="B326" s="45"/>
      <c r="C326" s="45"/>
      <c r="D326" s="45"/>
      <c r="E326" s="45"/>
      <c r="F326" s="47"/>
      <c r="G326" s="47"/>
      <c r="H326" s="48"/>
      <c r="I326" s="50"/>
      <c r="J326" s="52"/>
      <c r="K326" s="52"/>
      <c r="L326" s="46"/>
      <c r="M326" s="46"/>
      <c r="N326" s="53"/>
      <c r="O326" s="53"/>
      <c r="P326" s="53"/>
      <c r="Q326" s="53"/>
      <c r="R326" s="53"/>
      <c r="S326" s="53"/>
      <c r="T326" s="53"/>
      <c r="U326" s="53"/>
      <c r="V326" s="53"/>
      <c r="W326" s="53"/>
      <c r="X326" s="53"/>
      <c r="Y326" s="53"/>
      <c r="Z326" s="54"/>
    </row>
    <row r="327" spans="1:26" x14ac:dyDescent="0.25">
      <c r="A327" s="73"/>
      <c r="B327" s="45"/>
      <c r="C327" s="45"/>
      <c r="D327" s="45"/>
      <c r="E327" s="45"/>
      <c r="F327" s="47"/>
      <c r="G327" s="47"/>
      <c r="H327" s="48"/>
      <c r="I327" s="49" t="s">
        <v>30</v>
      </c>
      <c r="J327" s="51"/>
      <c r="K327" s="52"/>
      <c r="L327" s="46" t="s">
        <v>31</v>
      </c>
      <c r="M327" s="46"/>
      <c r="N327" s="53"/>
      <c r="O327" s="53"/>
      <c r="P327" s="53"/>
      <c r="Q327" s="53"/>
      <c r="R327" s="53"/>
      <c r="S327" s="53"/>
      <c r="T327" s="53"/>
      <c r="U327" s="53"/>
      <c r="V327" s="53"/>
      <c r="W327" s="53"/>
      <c r="X327" s="53"/>
      <c r="Y327" s="53"/>
      <c r="Z327" s="54"/>
    </row>
    <row r="328" spans="1:26" x14ac:dyDescent="0.25">
      <c r="A328" s="73"/>
      <c r="B328" s="45"/>
      <c r="C328" s="45"/>
      <c r="D328" s="45"/>
      <c r="E328" s="45"/>
      <c r="F328" s="47"/>
      <c r="G328" s="47"/>
      <c r="H328" s="48"/>
      <c r="I328" s="55"/>
      <c r="J328" s="52"/>
      <c r="K328" s="52"/>
      <c r="L328" s="46"/>
      <c r="M328" s="46"/>
      <c r="N328" s="53"/>
      <c r="O328" s="53"/>
      <c r="P328" s="53"/>
      <c r="Q328" s="53"/>
      <c r="R328" s="53"/>
      <c r="S328" s="53"/>
      <c r="T328" s="53"/>
      <c r="U328" s="53"/>
      <c r="V328" s="53"/>
      <c r="W328" s="53"/>
      <c r="X328" s="53"/>
      <c r="Y328" s="53"/>
      <c r="Z328" s="54"/>
    </row>
    <row r="329" spans="1:26" x14ac:dyDescent="0.25">
      <c r="A329" s="73"/>
      <c r="B329" s="101"/>
      <c r="C329" s="102"/>
      <c r="D329" s="102"/>
      <c r="E329" s="102"/>
      <c r="F329" s="102"/>
      <c r="G329" s="102"/>
      <c r="H329" s="102"/>
      <c r="I329" s="27"/>
      <c r="J329" s="27"/>
      <c r="K329" s="27"/>
      <c r="L329" s="102"/>
      <c r="M329" s="102"/>
      <c r="N329" s="27"/>
      <c r="O329" s="27"/>
      <c r="P329" s="27"/>
      <c r="Q329" s="27"/>
      <c r="R329" s="27"/>
      <c r="S329" s="27"/>
      <c r="T329" s="27"/>
      <c r="U329" s="27"/>
      <c r="V329" s="27"/>
      <c r="W329" s="27"/>
      <c r="X329" s="27"/>
      <c r="Y329" s="27"/>
      <c r="Z329" s="28"/>
    </row>
    <row r="330" spans="1:26" x14ac:dyDescent="0.25">
      <c r="A330" s="135"/>
      <c r="B330" s="310" t="s">
        <v>247</v>
      </c>
      <c r="C330" s="311"/>
      <c r="D330" s="312"/>
      <c r="E330" s="312"/>
      <c r="F330" s="312"/>
      <c r="G330" s="312"/>
      <c r="H330" s="312"/>
      <c r="I330" s="311"/>
      <c r="J330" s="311"/>
      <c r="K330" s="313"/>
      <c r="L330" s="298" t="s">
        <v>75</v>
      </c>
      <c r="M330" s="300"/>
      <c r="N330" s="298" t="s">
        <v>23</v>
      </c>
      <c r="O330" s="299"/>
      <c r="P330" s="300"/>
      <c r="Q330" s="298" t="s">
        <v>24</v>
      </c>
      <c r="R330" s="299"/>
      <c r="S330" s="300"/>
      <c r="T330" s="298" t="s">
        <v>25</v>
      </c>
      <c r="U330" s="299"/>
      <c r="V330" s="300"/>
      <c r="W330" s="298" t="s">
        <v>26</v>
      </c>
      <c r="X330" s="299"/>
      <c r="Y330" s="300"/>
      <c r="Z330" s="352" t="s">
        <v>0</v>
      </c>
    </row>
    <row r="331" spans="1:26" x14ac:dyDescent="0.25">
      <c r="A331" s="135"/>
      <c r="B331" s="252" t="s">
        <v>27</v>
      </c>
      <c r="C331" s="254"/>
      <c r="D331" s="252" t="s">
        <v>76</v>
      </c>
      <c r="E331" s="254"/>
      <c r="F331" s="355" t="s">
        <v>28</v>
      </c>
      <c r="G331" s="356"/>
      <c r="H331" s="359" t="s">
        <v>77</v>
      </c>
      <c r="I331" s="298" t="s">
        <v>78</v>
      </c>
      <c r="J331" s="299"/>
      <c r="K331" s="300"/>
      <c r="L331" s="301"/>
      <c r="M331" s="303"/>
      <c r="N331" s="304"/>
      <c r="O331" s="305"/>
      <c r="P331" s="306"/>
      <c r="Q331" s="304"/>
      <c r="R331" s="305"/>
      <c r="S331" s="306"/>
      <c r="T331" s="304"/>
      <c r="U331" s="305"/>
      <c r="V331" s="306"/>
      <c r="W331" s="304"/>
      <c r="X331" s="305"/>
      <c r="Y331" s="306"/>
      <c r="Z331" s="353"/>
    </row>
    <row r="332" spans="1:26" ht="45" x14ac:dyDescent="0.25">
      <c r="A332" s="135"/>
      <c r="B332" s="258"/>
      <c r="C332" s="260"/>
      <c r="D332" s="258"/>
      <c r="E332" s="260"/>
      <c r="F332" s="357"/>
      <c r="G332" s="358"/>
      <c r="H332" s="360"/>
      <c r="I332" s="304"/>
      <c r="J332" s="305"/>
      <c r="K332" s="306"/>
      <c r="L332" s="304"/>
      <c r="M332" s="306"/>
      <c r="N332" s="44" t="s">
        <v>47</v>
      </c>
      <c r="O332" s="78" t="s">
        <v>79</v>
      </c>
      <c r="P332" s="79" t="s">
        <v>80</v>
      </c>
      <c r="Q332" s="44" t="s">
        <v>47</v>
      </c>
      <c r="R332" s="78" t="s">
        <v>79</v>
      </c>
      <c r="S332" s="79" t="s">
        <v>80</v>
      </c>
      <c r="T332" s="44" t="s">
        <v>47</v>
      </c>
      <c r="U332" s="78" t="s">
        <v>79</v>
      </c>
      <c r="V332" s="79" t="s">
        <v>80</v>
      </c>
      <c r="W332" s="44" t="s">
        <v>47</v>
      </c>
      <c r="X332" s="78" t="s">
        <v>79</v>
      </c>
      <c r="Y332" s="79" t="s">
        <v>80</v>
      </c>
      <c r="Z332" s="354"/>
    </row>
    <row r="333" spans="1:26" x14ac:dyDescent="0.25">
      <c r="A333" s="135"/>
      <c r="B333" s="292" t="s">
        <v>81</v>
      </c>
      <c r="C333" s="293"/>
      <c r="D333" s="80" t="s">
        <v>82</v>
      </c>
      <c r="E333" s="81" t="s">
        <v>113</v>
      </c>
      <c r="F333" s="224" t="s">
        <v>56</v>
      </c>
      <c r="G333" s="225"/>
      <c r="H333" s="284" t="s">
        <v>85</v>
      </c>
      <c r="I333" s="82" t="s">
        <v>29</v>
      </c>
      <c r="J333" s="214">
        <v>5</v>
      </c>
      <c r="K333" s="215"/>
      <c r="L333" s="286">
        <f>+((J333-J334)/J334)*100%</f>
        <v>0.25</v>
      </c>
      <c r="M333" s="287"/>
      <c r="N333" s="290">
        <f>+((P333-P334)/+P334)*100%</f>
        <v>0.25</v>
      </c>
      <c r="O333" s="83" t="s">
        <v>82</v>
      </c>
      <c r="P333" s="29">
        <v>5</v>
      </c>
      <c r="Q333" s="290">
        <f>+((S333-S334)/+S334)*100%</f>
        <v>0</v>
      </c>
      <c r="R333" s="83" t="s">
        <v>82</v>
      </c>
      <c r="S333" s="29">
        <v>1</v>
      </c>
      <c r="T333" s="290">
        <f>+((V333-V334)/+V334)*100%</f>
        <v>2</v>
      </c>
      <c r="U333" s="83" t="s">
        <v>82</v>
      </c>
      <c r="V333" s="29">
        <v>3</v>
      </c>
      <c r="W333" s="290">
        <f>+((Y333-Y334)/+Y334)*100%</f>
        <v>1</v>
      </c>
      <c r="X333" s="83" t="s">
        <v>82</v>
      </c>
      <c r="Y333" s="29">
        <v>6</v>
      </c>
      <c r="Z333" s="361">
        <f>+J333/J334</f>
        <v>1.25</v>
      </c>
    </row>
    <row r="334" spans="1:26" x14ac:dyDescent="0.25">
      <c r="A334" s="135"/>
      <c r="B334" s="294"/>
      <c r="C334" s="295"/>
      <c r="D334" s="84"/>
      <c r="E334" s="363" t="s">
        <v>248</v>
      </c>
      <c r="F334" s="226"/>
      <c r="G334" s="227"/>
      <c r="H334" s="285"/>
      <c r="I334" s="82" t="s">
        <v>87</v>
      </c>
      <c r="J334" s="214">
        <v>4</v>
      </c>
      <c r="K334" s="215"/>
      <c r="L334" s="288"/>
      <c r="M334" s="289"/>
      <c r="N334" s="291"/>
      <c r="O334" s="83" t="s">
        <v>88</v>
      </c>
      <c r="P334" s="37">
        <v>4</v>
      </c>
      <c r="Q334" s="291"/>
      <c r="R334" s="83" t="s">
        <v>88</v>
      </c>
      <c r="S334" s="37">
        <v>1</v>
      </c>
      <c r="T334" s="291"/>
      <c r="U334" s="83" t="s">
        <v>88</v>
      </c>
      <c r="V334" s="37">
        <v>1</v>
      </c>
      <c r="W334" s="291"/>
      <c r="X334" s="83" t="s">
        <v>88</v>
      </c>
      <c r="Y334" s="37">
        <v>3</v>
      </c>
      <c r="Z334" s="362"/>
    </row>
    <row r="335" spans="1:26" x14ac:dyDescent="0.25">
      <c r="A335" s="135"/>
      <c r="B335" s="85"/>
      <c r="C335" s="86"/>
      <c r="D335" s="84"/>
      <c r="E335" s="363"/>
      <c r="F335" s="226"/>
      <c r="G335" s="227"/>
      <c r="H335" s="230" t="s">
        <v>89</v>
      </c>
      <c r="I335" s="82" t="s">
        <v>29</v>
      </c>
      <c r="J335" s="214">
        <v>3</v>
      </c>
      <c r="K335" s="215"/>
      <c r="L335" s="286">
        <f>+((J335-J336)/J336)*100%</f>
        <v>0.5</v>
      </c>
      <c r="M335" s="287"/>
      <c r="N335" s="290">
        <f>+((P335-P336)/+P336)*100%</f>
        <v>0.5</v>
      </c>
      <c r="O335" s="83" t="s">
        <v>82</v>
      </c>
      <c r="P335" s="29">
        <v>3</v>
      </c>
      <c r="Q335" s="290">
        <f>+((S335-S336)/+S336)*100%</f>
        <v>0.5</v>
      </c>
      <c r="R335" s="83" t="s">
        <v>82</v>
      </c>
      <c r="S335" s="29">
        <v>3</v>
      </c>
      <c r="T335" s="290">
        <f>+((V335-V336)/+V336)*100%</f>
        <v>2</v>
      </c>
      <c r="U335" s="83" t="s">
        <v>82</v>
      </c>
      <c r="V335" s="29">
        <v>3</v>
      </c>
      <c r="W335" s="290">
        <f>+((Y335-Y336)/+Y336)*100%</f>
        <v>0.5</v>
      </c>
      <c r="X335" s="83" t="s">
        <v>82</v>
      </c>
      <c r="Y335" s="29">
        <v>3</v>
      </c>
      <c r="Z335" s="361">
        <f>+J335/J336</f>
        <v>1.5</v>
      </c>
    </row>
    <row r="336" spans="1:26" x14ac:dyDescent="0.25">
      <c r="A336" s="135"/>
      <c r="B336" s="296" t="s">
        <v>90</v>
      </c>
      <c r="C336" s="297"/>
      <c r="D336" s="88"/>
      <c r="E336" s="364"/>
      <c r="F336" s="228"/>
      <c r="G336" s="229"/>
      <c r="H336" s="231"/>
      <c r="I336" s="82" t="s">
        <v>87</v>
      </c>
      <c r="J336" s="214">
        <v>2</v>
      </c>
      <c r="K336" s="215"/>
      <c r="L336" s="288"/>
      <c r="M336" s="289"/>
      <c r="N336" s="291"/>
      <c r="O336" s="83" t="s">
        <v>88</v>
      </c>
      <c r="P336" s="37">
        <v>2</v>
      </c>
      <c r="Q336" s="291"/>
      <c r="R336" s="83" t="s">
        <v>88</v>
      </c>
      <c r="S336" s="37">
        <v>2</v>
      </c>
      <c r="T336" s="291"/>
      <c r="U336" s="83" t="s">
        <v>88</v>
      </c>
      <c r="V336" s="37">
        <v>1</v>
      </c>
      <c r="W336" s="291"/>
      <c r="X336" s="83" t="s">
        <v>88</v>
      </c>
      <c r="Y336" s="37">
        <v>2</v>
      </c>
      <c r="Z336" s="362"/>
    </row>
    <row r="337" spans="1:26" x14ac:dyDescent="0.25">
      <c r="A337" s="135"/>
      <c r="B337" s="220" t="s">
        <v>116</v>
      </c>
      <c r="C337" s="221"/>
      <c r="D337" s="89" t="s">
        <v>88</v>
      </c>
      <c r="E337" s="90" t="s">
        <v>117</v>
      </c>
      <c r="F337" s="224" t="s">
        <v>56</v>
      </c>
      <c r="G337" s="225"/>
      <c r="H337" s="230" t="s">
        <v>93</v>
      </c>
      <c r="I337" s="232"/>
      <c r="J337" s="233"/>
      <c r="K337" s="234"/>
      <c r="L337" s="216" t="s">
        <v>77</v>
      </c>
      <c r="M337" s="217"/>
      <c r="N337" s="238">
        <v>0</v>
      </c>
      <c r="O337" s="469"/>
      <c r="P337" s="470"/>
      <c r="Q337" s="406">
        <v>0</v>
      </c>
      <c r="R337" s="446"/>
      <c r="S337" s="447"/>
      <c r="T337" s="406">
        <v>0</v>
      </c>
      <c r="U337" s="446"/>
      <c r="V337" s="447"/>
      <c r="W337" s="406"/>
      <c r="X337" s="446"/>
      <c r="Y337" s="447"/>
      <c r="Z337" s="365">
        <f>+N337+Q337+T337+W337</f>
        <v>0</v>
      </c>
    </row>
    <row r="338" spans="1:26" x14ac:dyDescent="0.25">
      <c r="A338" s="135"/>
      <c r="B338" s="222"/>
      <c r="C338" s="223"/>
      <c r="D338" s="84"/>
      <c r="E338" s="363" t="s">
        <v>248</v>
      </c>
      <c r="F338" s="226"/>
      <c r="G338" s="227"/>
      <c r="H338" s="231"/>
      <c r="I338" s="235"/>
      <c r="J338" s="236"/>
      <c r="K338" s="237"/>
      <c r="L338" s="218"/>
      <c r="M338" s="219"/>
      <c r="N338" s="471"/>
      <c r="O338" s="472"/>
      <c r="P338" s="473"/>
      <c r="Q338" s="448"/>
      <c r="R338" s="449"/>
      <c r="S338" s="450"/>
      <c r="T338" s="448"/>
      <c r="U338" s="449"/>
      <c r="V338" s="450"/>
      <c r="W338" s="448"/>
      <c r="X338" s="449"/>
      <c r="Y338" s="450"/>
      <c r="Z338" s="366"/>
    </row>
    <row r="339" spans="1:26" x14ac:dyDescent="0.25">
      <c r="A339" s="135"/>
      <c r="B339" s="91"/>
      <c r="C339" s="92"/>
      <c r="D339" s="84"/>
      <c r="E339" s="363"/>
      <c r="F339" s="226"/>
      <c r="G339" s="227"/>
      <c r="H339" s="230" t="s">
        <v>95</v>
      </c>
      <c r="I339" s="93"/>
      <c r="J339" s="94"/>
      <c r="K339" s="95"/>
      <c r="L339" s="216"/>
      <c r="M339" s="217"/>
      <c r="N339" s="431">
        <v>3686863.95</v>
      </c>
      <c r="O339" s="476"/>
      <c r="P339" s="477"/>
      <c r="Q339" s="406">
        <v>5913931.2000000002</v>
      </c>
      <c r="R339" s="446"/>
      <c r="S339" s="447"/>
      <c r="T339" s="406">
        <v>4385477.16</v>
      </c>
      <c r="U339" s="446"/>
      <c r="V339" s="447"/>
      <c r="W339" s="406">
        <v>2380003.4300000002</v>
      </c>
      <c r="X339" s="446"/>
      <c r="Y339" s="447"/>
      <c r="Z339" s="365">
        <f>+N339+Q339+T339+W339</f>
        <v>16366275.74</v>
      </c>
    </row>
    <row r="340" spans="1:26" x14ac:dyDescent="0.25">
      <c r="A340" s="135"/>
      <c r="B340" s="96" t="s">
        <v>96</v>
      </c>
      <c r="C340" s="97" t="s">
        <v>97</v>
      </c>
      <c r="D340" s="88"/>
      <c r="E340" s="364"/>
      <c r="F340" s="228"/>
      <c r="G340" s="229"/>
      <c r="H340" s="231"/>
      <c r="I340" s="98"/>
      <c r="J340" s="99"/>
      <c r="K340" s="100"/>
      <c r="L340" s="218"/>
      <c r="M340" s="219"/>
      <c r="N340" s="478"/>
      <c r="O340" s="479"/>
      <c r="P340" s="480"/>
      <c r="Q340" s="448"/>
      <c r="R340" s="449"/>
      <c r="S340" s="450"/>
      <c r="T340" s="448"/>
      <c r="U340" s="449"/>
      <c r="V340" s="450"/>
      <c r="W340" s="448"/>
      <c r="X340" s="449"/>
      <c r="Y340" s="450"/>
      <c r="Z340" s="366"/>
    </row>
    <row r="341" spans="1:26" x14ac:dyDescent="0.25">
      <c r="A341" s="135"/>
      <c r="B341" s="45"/>
      <c r="C341" s="45"/>
      <c r="D341" s="45"/>
      <c r="E341" s="45"/>
      <c r="F341" s="47"/>
      <c r="G341" s="47"/>
      <c r="H341" s="48"/>
      <c r="I341" s="50"/>
      <c r="J341" s="52"/>
      <c r="K341" s="52"/>
      <c r="L341" s="46"/>
      <c r="M341" s="46"/>
      <c r="N341" s="53"/>
      <c r="O341" s="53"/>
      <c r="P341" s="53"/>
      <c r="Q341" s="53"/>
      <c r="R341" s="53"/>
      <c r="S341" s="53"/>
      <c r="T341" s="53"/>
      <c r="U341" s="53"/>
      <c r="V341" s="53"/>
      <c r="W341" s="53"/>
      <c r="X341" s="53"/>
      <c r="Y341" s="53"/>
      <c r="Z341" s="54"/>
    </row>
    <row r="342" spans="1:26" x14ac:dyDescent="0.25">
      <c r="A342" s="135"/>
      <c r="B342" s="45"/>
      <c r="C342" s="45"/>
      <c r="D342" s="45"/>
      <c r="E342" s="45"/>
      <c r="F342" s="47"/>
      <c r="G342" s="47"/>
      <c r="H342" s="48"/>
      <c r="I342" s="49" t="s">
        <v>30</v>
      </c>
      <c r="J342" s="51"/>
      <c r="K342" s="52"/>
      <c r="L342" s="46" t="s">
        <v>31</v>
      </c>
      <c r="M342" s="46"/>
      <c r="N342" s="53"/>
      <c r="O342" s="53"/>
      <c r="P342" s="53"/>
      <c r="Q342" s="53"/>
      <c r="R342" s="53"/>
      <c r="S342" s="53"/>
      <c r="T342" s="53"/>
      <c r="U342" s="53"/>
      <c r="V342" s="53"/>
      <c r="W342" s="53"/>
      <c r="X342" s="53"/>
      <c r="Y342" s="53"/>
      <c r="Z342" s="54"/>
    </row>
    <row r="343" spans="1:26" x14ac:dyDescent="0.25">
      <c r="A343" s="135"/>
      <c r="B343" s="45"/>
      <c r="C343" s="45"/>
      <c r="D343" s="45"/>
      <c r="E343" s="45"/>
      <c r="F343" s="47"/>
      <c r="G343" s="47"/>
      <c r="H343" s="48"/>
      <c r="I343" s="55"/>
      <c r="J343" s="52"/>
      <c r="K343" s="52"/>
      <c r="L343" s="46"/>
      <c r="M343" s="46"/>
      <c r="N343" s="53"/>
      <c r="O343" s="53"/>
      <c r="P343" s="53"/>
      <c r="Q343" s="53"/>
      <c r="R343" s="53"/>
      <c r="S343" s="53"/>
      <c r="T343" s="53"/>
      <c r="U343" s="53"/>
      <c r="V343" s="53"/>
      <c r="W343" s="53"/>
      <c r="X343" s="53"/>
      <c r="Y343" s="53"/>
      <c r="Z343" s="54"/>
    </row>
    <row r="344" spans="1:26" x14ac:dyDescent="0.25">
      <c r="A344" s="135"/>
      <c r="B344" s="136"/>
      <c r="C344" s="137"/>
      <c r="D344" s="137"/>
      <c r="E344" s="137"/>
      <c r="F344" s="137"/>
      <c r="G344" s="137"/>
      <c r="H344" s="137"/>
      <c r="I344" s="138"/>
      <c r="J344" s="138"/>
      <c r="K344" s="138"/>
      <c r="L344" s="137"/>
      <c r="M344" s="137"/>
      <c r="N344" s="138"/>
      <c r="O344" s="138"/>
      <c r="P344" s="138"/>
      <c r="Q344" s="138"/>
      <c r="R344" s="138"/>
      <c r="S344" s="138"/>
      <c r="T344" s="138"/>
      <c r="U344" s="138"/>
      <c r="V344" s="138"/>
      <c r="W344" s="138"/>
      <c r="X344" s="138"/>
      <c r="Y344" s="138"/>
      <c r="Z344" s="139"/>
    </row>
    <row r="345" spans="1:26" x14ac:dyDescent="0.25">
      <c r="A345" s="135"/>
      <c r="B345" s="136"/>
      <c r="C345" s="137"/>
      <c r="D345" s="137"/>
      <c r="E345" s="137"/>
      <c r="F345" s="137"/>
      <c r="G345" s="137"/>
      <c r="H345" s="137"/>
      <c r="I345" s="138"/>
      <c r="J345" s="138"/>
      <c r="K345" s="138"/>
      <c r="L345" s="137"/>
      <c r="M345" s="137"/>
      <c r="N345" s="138"/>
      <c r="O345" s="138"/>
      <c r="P345" s="138"/>
      <c r="Q345" s="138"/>
      <c r="R345" s="138"/>
      <c r="S345" s="138"/>
      <c r="T345" s="138"/>
      <c r="U345" s="138"/>
      <c r="V345" s="138"/>
      <c r="W345" s="138"/>
      <c r="X345" s="138"/>
      <c r="Y345" s="138"/>
      <c r="Z345" s="139"/>
    </row>
    <row r="346" spans="1:26" x14ac:dyDescent="0.25">
      <c r="A346" s="73"/>
      <c r="B346" s="101"/>
      <c r="C346" s="102"/>
      <c r="D346" s="102"/>
      <c r="E346" s="102"/>
      <c r="F346" s="102"/>
      <c r="G346" s="102"/>
      <c r="H346" s="102"/>
      <c r="I346" s="27"/>
      <c r="J346" s="27"/>
      <c r="K346" s="27"/>
      <c r="L346" s="102"/>
      <c r="M346" s="102"/>
      <c r="N346" s="27"/>
      <c r="O346" s="27"/>
      <c r="P346" s="27"/>
      <c r="Q346" s="27"/>
      <c r="R346" s="27"/>
      <c r="S346" s="27"/>
      <c r="T346" s="27"/>
      <c r="U346" s="27"/>
      <c r="V346" s="27"/>
      <c r="W346" s="27"/>
      <c r="X346" s="27"/>
      <c r="Y346" s="27"/>
      <c r="Z346" s="28"/>
    </row>
    <row r="347" spans="1:26" x14ac:dyDescent="0.25">
      <c r="A347" s="73"/>
      <c r="B347" s="145"/>
      <c r="C347" s="146"/>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7"/>
    </row>
    <row r="348" spans="1:26" x14ac:dyDescent="0.25">
      <c r="A348" s="73"/>
      <c r="B348" s="247" t="s">
        <v>33</v>
      </c>
      <c r="C348" s="367"/>
      <c r="D348" s="367"/>
      <c r="E348" s="367"/>
      <c r="F348" s="367"/>
      <c r="G348" s="367"/>
      <c r="H348" s="367"/>
      <c r="I348" s="367"/>
      <c r="J348" s="367"/>
      <c r="K348" s="367"/>
      <c r="L348" s="367"/>
      <c r="M348" s="367"/>
      <c r="N348" s="367"/>
      <c r="O348" s="367"/>
      <c r="P348" s="367"/>
      <c r="Q348" s="367"/>
      <c r="R348" s="367"/>
      <c r="S348" s="367"/>
      <c r="T348" s="367"/>
      <c r="U348" s="367"/>
      <c r="V348" s="367"/>
      <c r="W348" s="367"/>
      <c r="X348" s="367"/>
      <c r="Y348" s="367"/>
      <c r="Z348" s="368"/>
    </row>
    <row r="349" spans="1:26" ht="15.75" x14ac:dyDescent="0.25">
      <c r="A349" s="73"/>
      <c r="B349" s="437" t="s">
        <v>34</v>
      </c>
      <c r="C349" s="437"/>
      <c r="D349" s="437"/>
      <c r="E349" s="437"/>
      <c r="F349" s="438"/>
      <c r="G349" s="438"/>
      <c r="H349" s="401" t="s">
        <v>35</v>
      </c>
      <c r="I349" s="402"/>
      <c r="J349" s="402"/>
      <c r="K349" s="402"/>
      <c r="L349" s="402"/>
      <c r="M349" s="402"/>
      <c r="N349" s="402"/>
      <c r="O349" s="402"/>
      <c r="P349" s="403"/>
      <c r="Q349" s="404" t="s">
        <v>36</v>
      </c>
      <c r="R349" s="404"/>
      <c r="S349" s="405"/>
      <c r="T349" s="405"/>
      <c r="U349" s="405"/>
      <c r="V349" s="405"/>
      <c r="W349" s="404" t="s">
        <v>37</v>
      </c>
      <c r="X349" s="404"/>
      <c r="Y349" s="405"/>
      <c r="Z349" s="405"/>
    </row>
    <row r="350" spans="1:26" x14ac:dyDescent="0.25">
      <c r="A350" s="73"/>
      <c r="B350" s="439" t="s">
        <v>249</v>
      </c>
      <c r="C350" s="439"/>
      <c r="D350" s="439"/>
      <c r="E350" s="439"/>
      <c r="F350" s="439"/>
      <c r="G350" s="439"/>
      <c r="H350" s="486" t="s">
        <v>250</v>
      </c>
      <c r="I350" s="487"/>
      <c r="J350" s="487"/>
      <c r="K350" s="487"/>
      <c r="L350" s="487"/>
      <c r="M350" s="487"/>
      <c r="N350" s="487"/>
      <c r="O350" s="487"/>
      <c r="P350" s="488"/>
      <c r="Q350" s="398">
        <v>43009</v>
      </c>
      <c r="R350" s="399"/>
      <c r="S350" s="399"/>
      <c r="T350" s="399"/>
      <c r="U350" s="399"/>
      <c r="V350" s="400"/>
      <c r="W350" s="398">
        <v>43100</v>
      </c>
      <c r="X350" s="399"/>
      <c r="Y350" s="399"/>
      <c r="Z350" s="400"/>
    </row>
    <row r="351" spans="1:26" x14ac:dyDescent="0.25">
      <c r="A351" s="73"/>
      <c r="B351" s="439"/>
      <c r="C351" s="439"/>
      <c r="D351" s="439"/>
      <c r="E351" s="439"/>
      <c r="F351" s="439"/>
      <c r="G351" s="439"/>
      <c r="H351" s="397" t="s">
        <v>251</v>
      </c>
      <c r="I351" s="397"/>
      <c r="J351" s="397"/>
      <c r="K351" s="397"/>
      <c r="L351" s="397"/>
      <c r="M351" s="397"/>
      <c r="N351" s="397"/>
      <c r="O351" s="397"/>
      <c r="P351" s="397"/>
      <c r="Q351" s="398">
        <v>43009</v>
      </c>
      <c r="R351" s="399"/>
      <c r="S351" s="399"/>
      <c r="T351" s="399"/>
      <c r="U351" s="399"/>
      <c r="V351" s="400"/>
      <c r="W351" s="398">
        <v>43100</v>
      </c>
      <c r="X351" s="399"/>
      <c r="Y351" s="399"/>
      <c r="Z351" s="400"/>
    </row>
    <row r="352" spans="1:26" x14ac:dyDescent="0.25">
      <c r="A352" s="73"/>
      <c r="B352" s="439"/>
      <c r="C352" s="439"/>
      <c r="D352" s="439"/>
      <c r="E352" s="439"/>
      <c r="F352" s="439"/>
      <c r="G352" s="439"/>
      <c r="H352" s="397" t="s">
        <v>252</v>
      </c>
      <c r="I352" s="397"/>
      <c r="J352" s="397"/>
      <c r="K352" s="397"/>
      <c r="L352" s="397"/>
      <c r="M352" s="397"/>
      <c r="N352" s="397"/>
      <c r="O352" s="397"/>
      <c r="P352" s="397"/>
      <c r="Q352" s="398">
        <v>43009</v>
      </c>
      <c r="R352" s="399"/>
      <c r="S352" s="399"/>
      <c r="T352" s="399"/>
      <c r="U352" s="399"/>
      <c r="V352" s="400"/>
      <c r="W352" s="398">
        <v>43100</v>
      </c>
      <c r="X352" s="399"/>
      <c r="Y352" s="399"/>
      <c r="Z352" s="400"/>
    </row>
    <row r="353" spans="1:26" x14ac:dyDescent="0.25">
      <c r="A353" s="73"/>
      <c r="B353" s="439"/>
      <c r="C353" s="439"/>
      <c r="D353" s="439"/>
      <c r="E353" s="439"/>
      <c r="F353" s="439"/>
      <c r="G353" s="439"/>
      <c r="H353" s="397" t="s">
        <v>253</v>
      </c>
      <c r="I353" s="397"/>
      <c r="J353" s="397"/>
      <c r="K353" s="397"/>
      <c r="L353" s="397"/>
      <c r="M353" s="397"/>
      <c r="N353" s="397"/>
      <c r="O353" s="397"/>
      <c r="P353" s="397"/>
      <c r="Q353" s="398">
        <v>43009</v>
      </c>
      <c r="R353" s="399"/>
      <c r="S353" s="399"/>
      <c r="T353" s="399"/>
      <c r="U353" s="399"/>
      <c r="V353" s="400"/>
      <c r="W353" s="398">
        <v>43100</v>
      </c>
      <c r="X353" s="399"/>
      <c r="Y353" s="399"/>
      <c r="Z353" s="400"/>
    </row>
    <row r="354" spans="1:26" x14ac:dyDescent="0.25">
      <c r="A354" s="73"/>
      <c r="B354" s="439"/>
      <c r="C354" s="439"/>
      <c r="D354" s="439"/>
      <c r="E354" s="439"/>
      <c r="F354" s="439"/>
      <c r="G354" s="439"/>
      <c r="H354" s="397" t="s">
        <v>254</v>
      </c>
      <c r="I354" s="397"/>
      <c r="J354" s="397"/>
      <c r="K354" s="397"/>
      <c r="L354" s="397"/>
      <c r="M354" s="397"/>
      <c r="N354" s="397"/>
      <c r="O354" s="397"/>
      <c r="P354" s="397"/>
      <c r="Q354" s="398">
        <v>43009</v>
      </c>
      <c r="R354" s="399"/>
      <c r="S354" s="399"/>
      <c r="T354" s="399"/>
      <c r="U354" s="399"/>
      <c r="V354" s="400"/>
      <c r="W354" s="398">
        <v>43100</v>
      </c>
      <c r="X354" s="399"/>
      <c r="Y354" s="399"/>
      <c r="Z354" s="400"/>
    </row>
    <row r="355" spans="1:26" x14ac:dyDescent="0.25">
      <c r="A355" s="73"/>
      <c r="B355" s="439"/>
      <c r="C355" s="439"/>
      <c r="D355" s="439"/>
      <c r="E355" s="439"/>
      <c r="F355" s="439"/>
      <c r="G355" s="439"/>
      <c r="H355" s="397"/>
      <c r="I355" s="397"/>
      <c r="J355" s="397"/>
      <c r="K355" s="397"/>
      <c r="L355" s="397"/>
      <c r="M355" s="397"/>
      <c r="N355" s="397"/>
      <c r="O355" s="397"/>
      <c r="P355" s="397"/>
      <c r="Q355" s="398">
        <v>43009</v>
      </c>
      <c r="R355" s="399"/>
      <c r="S355" s="399"/>
      <c r="T355" s="399"/>
      <c r="U355" s="399"/>
      <c r="V355" s="400"/>
      <c r="W355" s="398">
        <v>43100</v>
      </c>
      <c r="X355" s="399"/>
      <c r="Y355" s="399"/>
      <c r="Z355" s="400"/>
    </row>
    <row r="356" spans="1:26" x14ac:dyDescent="0.25">
      <c r="A356" s="73"/>
      <c r="B356" s="439" t="s">
        <v>255</v>
      </c>
      <c r="C356" s="439"/>
      <c r="D356" s="439"/>
      <c r="E356" s="439"/>
      <c r="F356" s="439"/>
      <c r="G356" s="439"/>
      <c r="H356" s="486" t="s">
        <v>256</v>
      </c>
      <c r="I356" s="487"/>
      <c r="J356" s="487"/>
      <c r="K356" s="487"/>
      <c r="L356" s="487"/>
      <c r="M356" s="487"/>
      <c r="N356" s="487"/>
      <c r="O356" s="487"/>
      <c r="P356" s="488"/>
      <c r="Q356" s="398">
        <v>43009</v>
      </c>
      <c r="R356" s="399"/>
      <c r="S356" s="399"/>
      <c r="T356" s="399"/>
      <c r="U356" s="399"/>
      <c r="V356" s="400"/>
      <c r="W356" s="398">
        <v>43100</v>
      </c>
      <c r="X356" s="399"/>
      <c r="Y356" s="399"/>
      <c r="Z356" s="400"/>
    </row>
    <row r="357" spans="1:26" x14ac:dyDescent="0.25">
      <c r="A357" s="73"/>
      <c r="B357" s="439"/>
      <c r="C357" s="439"/>
      <c r="D357" s="439"/>
      <c r="E357" s="439"/>
      <c r="F357" s="439"/>
      <c r="G357" s="439"/>
      <c r="H357" s="486" t="s">
        <v>257</v>
      </c>
      <c r="I357" s="487"/>
      <c r="J357" s="487"/>
      <c r="K357" s="487"/>
      <c r="L357" s="487"/>
      <c r="M357" s="487"/>
      <c r="N357" s="487"/>
      <c r="O357" s="487"/>
      <c r="P357" s="488"/>
      <c r="Q357" s="398">
        <v>43009</v>
      </c>
      <c r="R357" s="399"/>
      <c r="S357" s="399"/>
      <c r="T357" s="399"/>
      <c r="U357" s="399"/>
      <c r="V357" s="400"/>
      <c r="W357" s="398">
        <v>43100</v>
      </c>
      <c r="X357" s="399"/>
      <c r="Y357" s="399"/>
      <c r="Z357" s="400"/>
    </row>
    <row r="358" spans="1:26" x14ac:dyDescent="0.25">
      <c r="A358" s="73"/>
      <c r="B358" s="439"/>
      <c r="C358" s="439"/>
      <c r="D358" s="439"/>
      <c r="E358" s="439"/>
      <c r="F358" s="439"/>
      <c r="G358" s="439"/>
      <c r="H358" s="397" t="s">
        <v>258</v>
      </c>
      <c r="I358" s="397"/>
      <c r="J358" s="397"/>
      <c r="K358" s="397"/>
      <c r="L358" s="397"/>
      <c r="M358" s="397"/>
      <c r="N358" s="397"/>
      <c r="O358" s="397"/>
      <c r="P358" s="397"/>
      <c r="Q358" s="398">
        <v>43009</v>
      </c>
      <c r="R358" s="399"/>
      <c r="S358" s="399"/>
      <c r="T358" s="399"/>
      <c r="U358" s="399"/>
      <c r="V358" s="400"/>
      <c r="W358" s="398">
        <v>43100</v>
      </c>
      <c r="X358" s="399"/>
      <c r="Y358" s="399"/>
      <c r="Z358" s="400"/>
    </row>
    <row r="359" spans="1:26" x14ac:dyDescent="0.25">
      <c r="A359" s="73"/>
      <c r="B359" s="439"/>
      <c r="C359" s="439"/>
      <c r="D359" s="439"/>
      <c r="E359" s="439"/>
      <c r="F359" s="439"/>
      <c r="G359" s="439"/>
      <c r="H359" s="397" t="s">
        <v>259</v>
      </c>
      <c r="I359" s="397"/>
      <c r="J359" s="397"/>
      <c r="K359" s="397"/>
      <c r="L359" s="397"/>
      <c r="M359" s="397"/>
      <c r="N359" s="397"/>
      <c r="O359" s="397"/>
      <c r="P359" s="397"/>
      <c r="Q359" s="398">
        <v>43009</v>
      </c>
      <c r="R359" s="399"/>
      <c r="S359" s="399"/>
      <c r="T359" s="399"/>
      <c r="U359" s="399"/>
      <c r="V359" s="400"/>
      <c r="W359" s="398">
        <v>43100</v>
      </c>
      <c r="X359" s="399"/>
      <c r="Y359" s="399"/>
      <c r="Z359" s="400"/>
    </row>
    <row r="360" spans="1:26" x14ac:dyDescent="0.25">
      <c r="A360" s="73"/>
      <c r="B360" s="439"/>
      <c r="C360" s="439"/>
      <c r="D360" s="439"/>
      <c r="E360" s="439"/>
      <c r="F360" s="439"/>
      <c r="G360" s="439"/>
      <c r="H360" s="397"/>
      <c r="I360" s="397"/>
      <c r="J360" s="397"/>
      <c r="K360" s="397"/>
      <c r="L360" s="397"/>
      <c r="M360" s="397"/>
      <c r="N360" s="397"/>
      <c r="O360" s="397"/>
      <c r="P360" s="397"/>
      <c r="Q360" s="398"/>
      <c r="R360" s="399"/>
      <c r="S360" s="399"/>
      <c r="T360" s="399"/>
      <c r="U360" s="399"/>
      <c r="V360" s="400"/>
      <c r="W360" s="398"/>
      <c r="X360" s="399"/>
      <c r="Y360" s="399"/>
      <c r="Z360" s="400"/>
    </row>
    <row r="361" spans="1:26" x14ac:dyDescent="0.25">
      <c r="A361" s="73"/>
      <c r="B361" s="439"/>
      <c r="C361" s="439"/>
      <c r="D361" s="439"/>
      <c r="E361" s="439"/>
      <c r="F361" s="439"/>
      <c r="G361" s="439"/>
      <c r="H361" s="397"/>
      <c r="I361" s="397"/>
      <c r="J361" s="397"/>
      <c r="K361" s="397"/>
      <c r="L361" s="397"/>
      <c r="M361" s="397"/>
      <c r="N361" s="397"/>
      <c r="O361" s="397"/>
      <c r="P361" s="397"/>
      <c r="Q361" s="398"/>
      <c r="R361" s="399"/>
      <c r="S361" s="399"/>
      <c r="T361" s="399"/>
      <c r="U361" s="399"/>
      <c r="V361" s="400"/>
      <c r="W361" s="398"/>
      <c r="X361" s="399"/>
      <c r="Y361" s="399"/>
      <c r="Z361" s="400"/>
    </row>
    <row r="362" spans="1:26" x14ac:dyDescent="0.25">
      <c r="A362" s="73"/>
      <c r="B362" s="439" t="s">
        <v>260</v>
      </c>
      <c r="C362" s="439"/>
      <c r="D362" s="439"/>
      <c r="E362" s="439"/>
      <c r="F362" s="439"/>
      <c r="G362" s="439"/>
      <c r="H362" s="492" t="s">
        <v>261</v>
      </c>
      <c r="I362" s="492"/>
      <c r="J362" s="492"/>
      <c r="K362" s="492"/>
      <c r="L362" s="492"/>
      <c r="M362" s="492"/>
      <c r="N362" s="492"/>
      <c r="O362" s="492"/>
      <c r="P362" s="492"/>
      <c r="Q362" s="398">
        <v>43009</v>
      </c>
      <c r="R362" s="399"/>
      <c r="S362" s="399"/>
      <c r="T362" s="399"/>
      <c r="U362" s="399"/>
      <c r="V362" s="400"/>
      <c r="W362" s="398">
        <v>43100</v>
      </c>
      <c r="X362" s="399"/>
      <c r="Y362" s="399"/>
      <c r="Z362" s="400"/>
    </row>
    <row r="363" spans="1:26" x14ac:dyDescent="0.25">
      <c r="A363" s="73"/>
      <c r="B363" s="439"/>
      <c r="C363" s="439"/>
      <c r="D363" s="439"/>
      <c r="E363" s="439"/>
      <c r="F363" s="439"/>
      <c r="G363" s="489"/>
      <c r="H363" s="493" t="s">
        <v>262</v>
      </c>
      <c r="I363" s="494"/>
      <c r="J363" s="494"/>
      <c r="K363" s="494"/>
      <c r="L363" s="494"/>
      <c r="M363" s="494"/>
      <c r="N363" s="494"/>
      <c r="O363" s="494"/>
      <c r="P363" s="495"/>
      <c r="Q363" s="398">
        <v>43009</v>
      </c>
      <c r="R363" s="399"/>
      <c r="S363" s="399"/>
      <c r="T363" s="399"/>
      <c r="U363" s="399"/>
      <c r="V363" s="400"/>
      <c r="W363" s="398">
        <v>43100</v>
      </c>
      <c r="X363" s="399"/>
      <c r="Y363" s="399"/>
      <c r="Z363" s="400"/>
    </row>
    <row r="364" spans="1:26" x14ac:dyDescent="0.25">
      <c r="A364" s="73"/>
      <c r="B364" s="439"/>
      <c r="C364" s="439"/>
      <c r="D364" s="439"/>
      <c r="E364" s="439"/>
      <c r="F364" s="439"/>
      <c r="G364" s="489"/>
      <c r="H364" s="132" t="s">
        <v>263</v>
      </c>
      <c r="I364" s="133"/>
      <c r="J364" s="133"/>
      <c r="K364" s="133"/>
      <c r="L364" s="133"/>
      <c r="M364" s="133"/>
      <c r="N364" s="133"/>
      <c r="O364" s="133"/>
      <c r="P364" s="133"/>
      <c r="Q364" s="398">
        <v>43009</v>
      </c>
      <c r="R364" s="399"/>
      <c r="S364" s="399"/>
      <c r="T364" s="399"/>
      <c r="U364" s="399"/>
      <c r="V364" s="400"/>
      <c r="W364" s="398">
        <v>43100</v>
      </c>
      <c r="X364" s="399"/>
      <c r="Y364" s="399"/>
      <c r="Z364" s="400"/>
    </row>
    <row r="365" spans="1:26" x14ac:dyDescent="0.25">
      <c r="A365" s="73"/>
      <c r="B365" s="439"/>
      <c r="C365" s="439"/>
      <c r="D365" s="439"/>
      <c r="E365" s="439"/>
      <c r="F365" s="439"/>
      <c r="G365" s="439"/>
      <c r="H365" s="496" t="s">
        <v>264</v>
      </c>
      <c r="I365" s="496"/>
      <c r="J365" s="496"/>
      <c r="K365" s="496"/>
      <c r="L365" s="496"/>
      <c r="M365" s="496"/>
      <c r="N365" s="496"/>
      <c r="O365" s="496"/>
      <c r="P365" s="496"/>
      <c r="Q365" s="398">
        <v>43009</v>
      </c>
      <c r="R365" s="399"/>
      <c r="S365" s="399"/>
      <c r="T365" s="399"/>
      <c r="U365" s="399"/>
      <c r="V365" s="400"/>
      <c r="W365" s="398">
        <v>43100</v>
      </c>
      <c r="X365" s="399"/>
      <c r="Y365" s="399"/>
      <c r="Z365" s="400"/>
    </row>
    <row r="366" spans="1:26" x14ac:dyDescent="0.25">
      <c r="A366" s="73"/>
      <c r="B366" s="439"/>
      <c r="C366" s="439"/>
      <c r="D366" s="439"/>
      <c r="E366" s="439"/>
      <c r="F366" s="439"/>
      <c r="G366" s="439"/>
      <c r="H366" s="397" t="s">
        <v>265</v>
      </c>
      <c r="I366" s="397"/>
      <c r="J366" s="397"/>
      <c r="K366" s="397"/>
      <c r="L366" s="397"/>
      <c r="M366" s="397"/>
      <c r="N366" s="397"/>
      <c r="O366" s="397"/>
      <c r="P366" s="397"/>
      <c r="Q366" s="398">
        <v>43009</v>
      </c>
      <c r="R366" s="399"/>
      <c r="S366" s="399"/>
      <c r="T366" s="399"/>
      <c r="U366" s="399"/>
      <c r="V366" s="400"/>
      <c r="W366" s="398">
        <v>43100</v>
      </c>
      <c r="X366" s="399"/>
      <c r="Y366" s="399"/>
      <c r="Z366" s="400"/>
    </row>
    <row r="367" spans="1:26" x14ac:dyDescent="0.25">
      <c r="A367" s="73"/>
      <c r="B367" s="439"/>
      <c r="C367" s="439"/>
      <c r="D367" s="439"/>
      <c r="E367" s="439"/>
      <c r="F367" s="439"/>
      <c r="G367" s="439"/>
      <c r="H367" s="497"/>
      <c r="I367" s="497"/>
      <c r="J367" s="497"/>
      <c r="K367" s="497"/>
      <c r="L367" s="497"/>
      <c r="M367" s="497"/>
      <c r="N367" s="497"/>
      <c r="O367" s="497"/>
      <c r="P367" s="497"/>
      <c r="Q367" s="398"/>
      <c r="R367" s="399"/>
      <c r="S367" s="399"/>
      <c r="T367" s="399"/>
      <c r="U367" s="399"/>
      <c r="V367" s="400"/>
      <c r="W367" s="398"/>
      <c r="X367" s="399"/>
      <c r="Y367" s="399"/>
      <c r="Z367" s="400"/>
    </row>
    <row r="368" spans="1:26" x14ac:dyDescent="0.25">
      <c r="A368" s="73"/>
      <c r="B368" s="490"/>
      <c r="C368" s="490"/>
      <c r="D368" s="490"/>
      <c r="E368" s="490"/>
      <c r="F368" s="490"/>
      <c r="G368" s="491"/>
      <c r="H368" s="451"/>
      <c r="I368" s="452"/>
      <c r="J368" s="452"/>
      <c r="K368" s="452"/>
      <c r="L368" s="452"/>
      <c r="M368" s="452"/>
      <c r="N368" s="452"/>
      <c r="O368" s="452"/>
      <c r="P368" s="453"/>
      <c r="Q368" s="398"/>
      <c r="R368" s="399"/>
      <c r="S368" s="399"/>
      <c r="T368" s="399"/>
      <c r="U368" s="399"/>
      <c r="V368" s="400"/>
      <c r="W368" s="398"/>
      <c r="X368" s="399"/>
      <c r="Y368" s="399"/>
      <c r="Z368" s="400"/>
    </row>
    <row r="369" spans="1:26" x14ac:dyDescent="0.25">
      <c r="A369" s="73"/>
      <c r="B369" s="491" t="s">
        <v>266</v>
      </c>
      <c r="C369" s="498"/>
      <c r="D369" s="498"/>
      <c r="E369" s="498"/>
      <c r="F369" s="498"/>
      <c r="G369" s="499"/>
      <c r="H369" s="133" t="s">
        <v>267</v>
      </c>
      <c r="I369" s="133"/>
      <c r="J369" s="133"/>
      <c r="K369" s="133"/>
      <c r="L369" s="133"/>
      <c r="M369" s="133"/>
      <c r="N369" s="133"/>
      <c r="O369" s="133"/>
      <c r="P369" s="134"/>
      <c r="Q369" s="398">
        <v>43009</v>
      </c>
      <c r="R369" s="399"/>
      <c r="S369" s="399"/>
      <c r="T369" s="399"/>
      <c r="U369" s="399"/>
      <c r="V369" s="400"/>
      <c r="W369" s="398">
        <v>43100</v>
      </c>
      <c r="X369" s="399"/>
      <c r="Y369" s="399"/>
      <c r="Z369" s="400"/>
    </row>
    <row r="370" spans="1:26" x14ac:dyDescent="0.25">
      <c r="A370" s="73"/>
      <c r="B370" s="140"/>
      <c r="C370" s="141"/>
      <c r="D370" s="141"/>
      <c r="E370" s="141"/>
      <c r="F370" s="141"/>
      <c r="G370" s="142"/>
      <c r="H370" s="133" t="s">
        <v>268</v>
      </c>
      <c r="I370" s="133"/>
      <c r="J370" s="133"/>
      <c r="K370" s="133"/>
      <c r="L370" s="133"/>
      <c r="M370" s="133"/>
      <c r="N370" s="133"/>
      <c r="O370" s="133"/>
      <c r="P370" s="134"/>
      <c r="Q370" s="398">
        <v>43009</v>
      </c>
      <c r="R370" s="399"/>
      <c r="S370" s="399"/>
      <c r="T370" s="399"/>
      <c r="U370" s="399"/>
      <c r="V370" s="400"/>
      <c r="W370" s="398">
        <v>43100</v>
      </c>
      <c r="X370" s="399"/>
      <c r="Y370" s="399"/>
      <c r="Z370" s="400"/>
    </row>
    <row r="371" spans="1:26" x14ac:dyDescent="0.25">
      <c r="A371" s="73"/>
      <c r="B371" s="140"/>
      <c r="C371" s="141"/>
      <c r="D371" s="141"/>
      <c r="E371" s="141"/>
      <c r="F371" s="141"/>
      <c r="G371" s="142"/>
      <c r="H371" s="486" t="s">
        <v>269</v>
      </c>
      <c r="I371" s="487"/>
      <c r="J371" s="487"/>
      <c r="K371" s="487"/>
      <c r="L371" s="487"/>
      <c r="M371" s="487"/>
      <c r="N371" s="487"/>
      <c r="O371" s="487"/>
      <c r="P371" s="488"/>
      <c r="Q371" s="398">
        <v>43009</v>
      </c>
      <c r="R371" s="399"/>
      <c r="S371" s="399"/>
      <c r="T371" s="399"/>
      <c r="U371" s="399"/>
      <c r="V371" s="400"/>
      <c r="W371" s="398">
        <v>43100</v>
      </c>
      <c r="X371" s="399"/>
      <c r="Y371" s="399"/>
      <c r="Z371" s="400"/>
    </row>
    <row r="372" spans="1:26" x14ac:dyDescent="0.25">
      <c r="A372" s="73"/>
      <c r="B372" s="140"/>
      <c r="C372" s="141"/>
      <c r="D372" s="141"/>
      <c r="E372" s="141"/>
      <c r="F372" s="141"/>
      <c r="G372" s="142"/>
      <c r="H372" s="486" t="s">
        <v>270</v>
      </c>
      <c r="I372" s="487"/>
      <c r="J372" s="487"/>
      <c r="K372" s="487"/>
      <c r="L372" s="487"/>
      <c r="M372" s="487"/>
      <c r="N372" s="487"/>
      <c r="O372" s="487"/>
      <c r="P372" s="488"/>
      <c r="Q372" s="398">
        <v>43009</v>
      </c>
      <c r="R372" s="399"/>
      <c r="S372" s="399"/>
      <c r="T372" s="399"/>
      <c r="U372" s="399"/>
      <c r="V372" s="400"/>
      <c r="W372" s="398">
        <v>43100</v>
      </c>
      <c r="X372" s="399"/>
      <c r="Y372" s="399"/>
      <c r="Z372" s="400"/>
    </row>
    <row r="373" spans="1:26" x14ac:dyDescent="0.25">
      <c r="A373" s="73"/>
      <c r="B373" s="140"/>
      <c r="C373" s="141"/>
      <c r="D373" s="141"/>
      <c r="E373" s="141"/>
      <c r="F373" s="141"/>
      <c r="G373" s="142"/>
      <c r="H373" s="486" t="s">
        <v>271</v>
      </c>
      <c r="I373" s="487"/>
      <c r="J373" s="487"/>
      <c r="K373" s="487"/>
      <c r="L373" s="487"/>
      <c r="M373" s="487"/>
      <c r="N373" s="487"/>
      <c r="O373" s="487"/>
      <c r="P373" s="488"/>
      <c r="Q373" s="398">
        <v>43009</v>
      </c>
      <c r="R373" s="399"/>
      <c r="S373" s="399"/>
      <c r="T373" s="399"/>
      <c r="U373" s="399"/>
      <c r="V373" s="400"/>
      <c r="W373" s="398">
        <v>43100</v>
      </c>
      <c r="X373" s="399"/>
      <c r="Y373" s="399"/>
      <c r="Z373" s="400"/>
    </row>
    <row r="374" spans="1:26" x14ac:dyDescent="0.25">
      <c r="A374" s="73"/>
      <c r="B374" s="140"/>
      <c r="C374" s="141"/>
      <c r="D374" s="141"/>
      <c r="E374" s="141"/>
      <c r="F374" s="141"/>
      <c r="G374" s="142"/>
      <c r="H374" s="133" t="s">
        <v>272</v>
      </c>
      <c r="I374" s="143"/>
      <c r="J374" s="143"/>
      <c r="K374" s="143"/>
      <c r="L374" s="143"/>
      <c r="M374" s="143"/>
      <c r="N374" s="143"/>
      <c r="O374" s="143"/>
      <c r="P374" s="144"/>
      <c r="Q374" s="398">
        <v>43009</v>
      </c>
      <c r="R374" s="399"/>
      <c r="S374" s="399"/>
      <c r="T374" s="399"/>
      <c r="U374" s="399"/>
      <c r="V374" s="400"/>
      <c r="W374" s="398">
        <v>43100</v>
      </c>
      <c r="X374" s="399"/>
      <c r="Y374" s="399"/>
      <c r="Z374" s="400"/>
    </row>
    <row r="375" spans="1:26" x14ac:dyDescent="0.25">
      <c r="A375" s="73"/>
      <c r="B375" s="117"/>
      <c r="C375" s="118"/>
      <c r="D375" s="118"/>
      <c r="E375" s="118"/>
      <c r="F375" s="118"/>
      <c r="G375" s="119"/>
      <c r="H375" s="133"/>
      <c r="I375" s="133"/>
      <c r="J375" s="133"/>
      <c r="K375" s="133"/>
      <c r="L375" s="133"/>
      <c r="M375" s="133"/>
      <c r="N375" s="133"/>
      <c r="O375" s="133"/>
      <c r="P375" s="134"/>
      <c r="Q375" s="398"/>
      <c r="R375" s="399"/>
      <c r="S375" s="399"/>
      <c r="T375" s="399"/>
      <c r="U375" s="399"/>
      <c r="V375" s="400"/>
      <c r="W375" s="398"/>
      <c r="X375" s="399"/>
      <c r="Y375" s="399"/>
      <c r="Z375" s="400"/>
    </row>
    <row r="376" spans="1:26" x14ac:dyDescent="0.25">
      <c r="A376" s="73"/>
      <c r="B376" s="491" t="s">
        <v>273</v>
      </c>
      <c r="C376" s="498"/>
      <c r="D376" s="498"/>
      <c r="E376" s="498"/>
      <c r="F376" s="498"/>
      <c r="G376" s="499"/>
      <c r="H376" s="492" t="s">
        <v>274</v>
      </c>
      <c r="I376" s="492"/>
      <c r="J376" s="492"/>
      <c r="K376" s="492"/>
      <c r="L376" s="492"/>
      <c r="M376" s="492"/>
      <c r="N376" s="492"/>
      <c r="O376" s="492"/>
      <c r="P376" s="492"/>
      <c r="Q376" s="398">
        <v>43009</v>
      </c>
      <c r="R376" s="399"/>
      <c r="S376" s="399"/>
      <c r="T376" s="399"/>
      <c r="U376" s="399"/>
      <c r="V376" s="400"/>
      <c r="W376" s="398">
        <v>43100</v>
      </c>
      <c r="X376" s="399"/>
      <c r="Y376" s="399"/>
      <c r="Z376" s="400"/>
    </row>
    <row r="377" spans="1:26" x14ac:dyDescent="0.25">
      <c r="A377" s="73"/>
      <c r="B377" s="500"/>
      <c r="C377" s="501"/>
      <c r="D377" s="501"/>
      <c r="E377" s="501"/>
      <c r="F377" s="501"/>
      <c r="G377" s="502"/>
      <c r="H377" s="493" t="s">
        <v>275</v>
      </c>
      <c r="I377" s="494"/>
      <c r="J377" s="494"/>
      <c r="K377" s="494"/>
      <c r="L377" s="494"/>
      <c r="M377" s="494"/>
      <c r="N377" s="494"/>
      <c r="O377" s="494"/>
      <c r="P377" s="495"/>
      <c r="Q377" s="398">
        <v>43009</v>
      </c>
      <c r="R377" s="399"/>
      <c r="S377" s="399"/>
      <c r="T377" s="399"/>
      <c r="U377" s="399"/>
      <c r="V377" s="400"/>
      <c r="W377" s="398">
        <v>43100</v>
      </c>
      <c r="X377" s="399"/>
      <c r="Y377" s="399"/>
      <c r="Z377" s="400"/>
    </row>
    <row r="378" spans="1:26" x14ac:dyDescent="0.25">
      <c r="A378" s="73"/>
      <c r="B378" s="500"/>
      <c r="C378" s="501"/>
      <c r="D378" s="501"/>
      <c r="E378" s="501"/>
      <c r="F378" s="501"/>
      <c r="G378" s="502"/>
      <c r="H378" s="132" t="s">
        <v>276</v>
      </c>
      <c r="I378" s="133"/>
      <c r="J378" s="133"/>
      <c r="K378" s="133"/>
      <c r="L378" s="133"/>
      <c r="M378" s="133"/>
      <c r="N378" s="133"/>
      <c r="O378" s="133"/>
      <c r="P378" s="133"/>
      <c r="Q378" s="398">
        <v>43009</v>
      </c>
      <c r="R378" s="399"/>
      <c r="S378" s="399"/>
      <c r="T378" s="399"/>
      <c r="U378" s="399"/>
      <c r="V378" s="400"/>
      <c r="W378" s="398">
        <v>43100</v>
      </c>
      <c r="X378" s="399"/>
      <c r="Y378" s="399"/>
      <c r="Z378" s="400"/>
    </row>
    <row r="379" spans="1:26" x14ac:dyDescent="0.25">
      <c r="A379" s="73"/>
      <c r="B379" s="500"/>
      <c r="C379" s="501"/>
      <c r="D379" s="501"/>
      <c r="E379" s="501"/>
      <c r="F379" s="501"/>
      <c r="G379" s="502"/>
      <c r="H379" s="496" t="s">
        <v>277</v>
      </c>
      <c r="I379" s="496"/>
      <c r="J379" s="496"/>
      <c r="K379" s="496"/>
      <c r="L379" s="496"/>
      <c r="M379" s="496"/>
      <c r="N379" s="496"/>
      <c r="O379" s="496"/>
      <c r="P379" s="496"/>
      <c r="Q379" s="398">
        <v>43009</v>
      </c>
      <c r="R379" s="399"/>
      <c r="S379" s="399"/>
      <c r="T379" s="399"/>
      <c r="U379" s="399"/>
      <c r="V379" s="400"/>
      <c r="W379" s="398">
        <v>43100</v>
      </c>
      <c r="X379" s="399"/>
      <c r="Y379" s="399"/>
      <c r="Z379" s="400"/>
    </row>
    <row r="380" spans="1:26" x14ac:dyDescent="0.25">
      <c r="A380" s="73"/>
      <c r="B380" s="500"/>
      <c r="C380" s="501"/>
      <c r="D380" s="501"/>
      <c r="E380" s="501"/>
      <c r="F380" s="501"/>
      <c r="G380" s="502"/>
      <c r="H380" s="397" t="s">
        <v>278</v>
      </c>
      <c r="I380" s="397"/>
      <c r="J380" s="397"/>
      <c r="K380" s="397"/>
      <c r="L380" s="397"/>
      <c r="M380" s="397"/>
      <c r="N380" s="397"/>
      <c r="O380" s="397"/>
      <c r="P380" s="397"/>
      <c r="Q380" s="398">
        <v>43009</v>
      </c>
      <c r="R380" s="399"/>
      <c r="S380" s="399"/>
      <c r="T380" s="399"/>
      <c r="U380" s="399"/>
      <c r="V380" s="400"/>
      <c r="W380" s="398">
        <v>43100</v>
      </c>
      <c r="X380" s="399"/>
      <c r="Y380" s="399"/>
      <c r="Z380" s="400"/>
    </row>
    <row r="381" spans="1:26" x14ac:dyDescent="0.25">
      <c r="A381" s="73"/>
      <c r="B381" s="500"/>
      <c r="C381" s="501"/>
      <c r="D381" s="501"/>
      <c r="E381" s="501"/>
      <c r="F381" s="501"/>
      <c r="G381" s="502"/>
      <c r="H381" s="133"/>
      <c r="I381" s="133"/>
      <c r="J381" s="133"/>
      <c r="K381" s="133"/>
      <c r="L381" s="133"/>
      <c r="M381" s="133"/>
      <c r="N381" s="133"/>
      <c r="O381" s="133"/>
      <c r="P381" s="134"/>
      <c r="Q381" s="398"/>
      <c r="R381" s="399"/>
      <c r="S381" s="399"/>
      <c r="T381" s="399"/>
      <c r="U381" s="399"/>
      <c r="V381" s="400"/>
      <c r="W381" s="56"/>
      <c r="X381" s="57"/>
      <c r="Y381" s="57"/>
      <c r="Z381" s="58"/>
    </row>
    <row r="382" spans="1:26" x14ac:dyDescent="0.25">
      <c r="A382" s="73"/>
      <c r="B382" s="503"/>
      <c r="C382" s="504"/>
      <c r="D382" s="504"/>
      <c r="E382" s="504"/>
      <c r="F382" s="504"/>
      <c r="G382" s="505"/>
      <c r="H382" s="132"/>
      <c r="I382" s="133"/>
      <c r="J382" s="133"/>
      <c r="K382" s="133"/>
      <c r="L382" s="133"/>
      <c r="M382" s="133"/>
      <c r="N382" s="133"/>
      <c r="O382" s="133"/>
      <c r="P382" s="134"/>
      <c r="Q382" s="398"/>
      <c r="R382" s="399"/>
      <c r="S382" s="399"/>
      <c r="T382" s="399"/>
      <c r="U382" s="399"/>
      <c r="V382" s="400"/>
      <c r="W382" s="398"/>
      <c r="X382" s="399"/>
      <c r="Y382" s="399"/>
      <c r="Z382" s="400"/>
    </row>
    <row r="383" spans="1:26" x14ac:dyDescent="0.25">
      <c r="A383" s="73"/>
      <c r="B383" s="12"/>
      <c r="C383" s="13"/>
      <c r="D383" s="13"/>
      <c r="E383" s="13"/>
      <c r="F383" s="13"/>
      <c r="G383" s="14"/>
      <c r="H383" s="15"/>
      <c r="I383" s="185" t="s">
        <v>153</v>
      </c>
      <c r="J383" s="186"/>
      <c r="K383" s="186"/>
      <c r="L383" s="186"/>
      <c r="M383" s="186"/>
      <c r="N383" s="186"/>
      <c r="O383" s="186"/>
      <c r="P383" s="187"/>
      <c r="Q383" s="188"/>
      <c r="R383" s="189"/>
      <c r="S383" s="189"/>
      <c r="T383" s="189"/>
      <c r="U383" s="189"/>
      <c r="V383" s="190"/>
      <c r="W383" s="188"/>
      <c r="X383" s="189"/>
      <c r="Y383" s="189"/>
      <c r="Z383" s="190"/>
    </row>
    <row r="384" spans="1:26" x14ac:dyDescent="0.25">
      <c r="A384" s="73"/>
      <c r="B384" s="191"/>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3"/>
    </row>
    <row r="385" spans="1:26" x14ac:dyDescent="0.25">
      <c r="A385" s="73"/>
      <c r="B385" s="194" t="s">
        <v>38</v>
      </c>
      <c r="C385" s="194"/>
      <c r="D385" s="194"/>
      <c r="E385" s="194"/>
      <c r="F385" s="194"/>
      <c r="G385" s="194"/>
      <c r="H385" s="51" t="s">
        <v>39</v>
      </c>
      <c r="I385" s="194" t="s">
        <v>40</v>
      </c>
      <c r="J385" s="194"/>
      <c r="K385" s="194"/>
      <c r="L385" s="194"/>
      <c r="M385" s="194"/>
      <c r="N385" s="194"/>
      <c r="O385" s="194"/>
      <c r="P385" s="194"/>
      <c r="Q385" s="195" t="s">
        <v>39</v>
      </c>
      <c r="R385" s="196"/>
      <c r="S385" s="197"/>
      <c r="T385" s="197"/>
      <c r="U385" s="197"/>
      <c r="V385" s="197"/>
      <c r="W385" s="197"/>
      <c r="X385" s="197"/>
      <c r="Y385" s="197"/>
      <c r="Z385" s="198"/>
    </row>
    <row r="386" spans="1:26" x14ac:dyDescent="0.25">
      <c r="A386" s="73"/>
      <c r="B386" s="171" t="s">
        <v>279</v>
      </c>
      <c r="C386" s="199"/>
      <c r="D386" s="199"/>
      <c r="E386" s="199"/>
      <c r="F386" s="172"/>
      <c r="G386" s="173"/>
      <c r="H386" s="16"/>
      <c r="I386" s="200" t="s">
        <v>280</v>
      </c>
      <c r="J386" s="172"/>
      <c r="K386" s="172"/>
      <c r="L386" s="172"/>
      <c r="M386" s="172"/>
      <c r="N386" s="172"/>
      <c r="O386" s="172"/>
      <c r="P386" s="173"/>
      <c r="Q386" s="314"/>
      <c r="R386" s="197"/>
      <c r="S386" s="197"/>
      <c r="T386" s="197"/>
      <c r="U386" s="197"/>
      <c r="V386" s="197"/>
      <c r="W386" s="197"/>
      <c r="X386" s="197"/>
      <c r="Y386" s="197"/>
      <c r="Z386" s="198"/>
    </row>
    <row r="387" spans="1:26" x14ac:dyDescent="0.25">
      <c r="A387" s="73"/>
      <c r="B387" s="171" t="s">
        <v>281</v>
      </c>
      <c r="C387" s="199"/>
      <c r="D387" s="199"/>
      <c r="E387" s="199"/>
      <c r="F387" s="172"/>
      <c r="G387" s="173"/>
      <c r="H387" s="16"/>
      <c r="I387" s="200" t="s">
        <v>282</v>
      </c>
      <c r="J387" s="172"/>
      <c r="K387" s="172"/>
      <c r="L387" s="172"/>
      <c r="M387" s="172"/>
      <c r="N387" s="172"/>
      <c r="O387" s="172"/>
      <c r="P387" s="173"/>
      <c r="Q387" s="314"/>
      <c r="R387" s="197"/>
      <c r="S387" s="197"/>
      <c r="T387" s="197"/>
      <c r="U387" s="197"/>
      <c r="V387" s="197"/>
      <c r="W387" s="197"/>
      <c r="X387" s="197"/>
      <c r="Y387" s="197"/>
      <c r="Z387" s="198"/>
    </row>
    <row r="388" spans="1:26" x14ac:dyDescent="0.25">
      <c r="A388" s="73"/>
      <c r="B388" s="200" t="s">
        <v>283</v>
      </c>
      <c r="C388" s="172"/>
      <c r="D388" s="172"/>
      <c r="E388" s="172"/>
      <c r="F388" s="172"/>
      <c r="G388" s="173"/>
      <c r="H388" s="16"/>
      <c r="I388" s="200"/>
      <c r="J388" s="172"/>
      <c r="K388" s="172"/>
      <c r="L388" s="172"/>
      <c r="M388" s="172"/>
      <c r="N388" s="172"/>
      <c r="O388" s="172"/>
      <c r="P388" s="173"/>
      <c r="Q388" s="314"/>
      <c r="R388" s="197"/>
      <c r="S388" s="197"/>
      <c r="T388" s="197"/>
      <c r="U388" s="197"/>
      <c r="V388" s="197"/>
      <c r="W388" s="197"/>
      <c r="X388" s="197"/>
      <c r="Y388" s="197"/>
      <c r="Z388" s="198"/>
    </row>
    <row r="389" spans="1:26" x14ac:dyDescent="0.25">
      <c r="A389" s="73"/>
      <c r="B389" s="200" t="s">
        <v>284</v>
      </c>
      <c r="C389" s="172"/>
      <c r="D389" s="172"/>
      <c r="E389" s="172"/>
      <c r="F389" s="172"/>
      <c r="G389" s="173"/>
      <c r="H389" s="16"/>
      <c r="I389" s="200"/>
      <c r="J389" s="172"/>
      <c r="K389" s="172"/>
      <c r="L389" s="172"/>
      <c r="M389" s="172"/>
      <c r="N389" s="172"/>
      <c r="O389" s="172"/>
      <c r="P389" s="173"/>
      <c r="Q389" s="314"/>
      <c r="R389" s="197"/>
      <c r="S389" s="197"/>
      <c r="T389" s="197"/>
      <c r="U389" s="197"/>
      <c r="V389" s="197"/>
      <c r="W389" s="197"/>
      <c r="X389" s="197"/>
      <c r="Y389" s="197"/>
      <c r="Z389" s="198"/>
    </row>
    <row r="390" spans="1:26" x14ac:dyDescent="0.25">
      <c r="A390" s="73"/>
      <c r="B390" s="200"/>
      <c r="C390" s="172"/>
      <c r="D390" s="172"/>
      <c r="E390" s="172"/>
      <c r="F390" s="172"/>
      <c r="G390" s="173"/>
      <c r="H390" s="16"/>
      <c r="I390" s="200"/>
      <c r="J390" s="172"/>
      <c r="K390" s="172"/>
      <c r="L390" s="172"/>
      <c r="M390" s="172"/>
      <c r="N390" s="172"/>
      <c r="O390" s="172"/>
      <c r="P390" s="173"/>
      <c r="Q390" s="314"/>
      <c r="R390" s="197"/>
      <c r="S390" s="197"/>
      <c r="T390" s="197"/>
      <c r="U390" s="197"/>
      <c r="V390" s="197"/>
      <c r="W390" s="197"/>
      <c r="X390" s="197"/>
      <c r="Y390" s="197"/>
      <c r="Z390" s="198"/>
    </row>
    <row r="391" spans="1:26" x14ac:dyDescent="0.25">
      <c r="A391" s="73"/>
      <c r="B391" s="148"/>
      <c r="C391" s="149"/>
      <c r="D391" s="149"/>
      <c r="E391" s="149"/>
      <c r="F391" s="149"/>
      <c r="G391" s="149"/>
      <c r="H391" s="149"/>
      <c r="I391" s="149"/>
      <c r="J391" s="149"/>
      <c r="K391" s="149"/>
      <c r="L391" s="149"/>
      <c r="M391" s="149"/>
      <c r="N391" s="149"/>
      <c r="O391" s="149"/>
      <c r="P391" s="149"/>
      <c r="Q391" s="149"/>
      <c r="R391" s="149"/>
      <c r="S391" s="149"/>
      <c r="T391" s="149"/>
      <c r="U391" s="149"/>
      <c r="V391" s="149"/>
      <c r="W391" s="149"/>
      <c r="X391" s="149"/>
      <c r="Y391" s="149"/>
      <c r="Z391" s="150"/>
    </row>
    <row r="392" spans="1:26" x14ac:dyDescent="0.25">
      <c r="A392" s="73"/>
      <c r="B392" s="168" t="s">
        <v>41</v>
      </c>
      <c r="C392" s="59"/>
      <c r="D392" s="59"/>
      <c r="E392" s="59"/>
      <c r="F392" s="17" t="s">
        <v>42</v>
      </c>
      <c r="G392" s="171" t="s">
        <v>285</v>
      </c>
      <c r="H392" s="172"/>
      <c r="I392" s="172"/>
      <c r="J392" s="172"/>
      <c r="K392" s="172"/>
      <c r="L392" s="172"/>
      <c r="M392" s="172"/>
      <c r="N392" s="172"/>
      <c r="O392" s="172"/>
      <c r="P392" s="172"/>
      <c r="Q392" s="172"/>
      <c r="R392" s="172"/>
      <c r="S392" s="172"/>
      <c r="T392" s="172"/>
      <c r="U392" s="172"/>
      <c r="V392" s="172"/>
      <c r="W392" s="172"/>
      <c r="X392" s="172"/>
      <c r="Y392" s="172"/>
      <c r="Z392" s="173"/>
    </row>
    <row r="393" spans="1:26" x14ac:dyDescent="0.25">
      <c r="A393" s="73"/>
      <c r="B393" s="169"/>
      <c r="C393" s="60"/>
      <c r="D393" s="60"/>
      <c r="E393" s="60"/>
      <c r="F393" s="17" t="s">
        <v>43</v>
      </c>
      <c r="G393" s="174" t="s">
        <v>286</v>
      </c>
      <c r="H393" s="175"/>
      <c r="I393" s="175"/>
      <c r="J393" s="175"/>
      <c r="K393" s="175"/>
      <c r="L393" s="175"/>
      <c r="M393" s="175"/>
      <c r="N393" s="175"/>
      <c r="O393" s="175"/>
      <c r="P393" s="175"/>
      <c r="Q393" s="175"/>
      <c r="R393" s="175"/>
      <c r="S393" s="175"/>
      <c r="T393" s="175"/>
      <c r="U393" s="175"/>
      <c r="V393" s="175"/>
      <c r="W393" s="175"/>
      <c r="X393" s="175"/>
      <c r="Y393" s="175"/>
      <c r="Z393" s="176"/>
    </row>
    <row r="394" spans="1:26" x14ac:dyDescent="0.25">
      <c r="A394" s="73"/>
      <c r="B394" s="169"/>
      <c r="C394" s="60"/>
      <c r="D394" s="60"/>
      <c r="E394" s="60"/>
      <c r="F394" s="177" t="s">
        <v>44</v>
      </c>
      <c r="G394" s="179" t="s">
        <v>212</v>
      </c>
      <c r="H394" s="180"/>
      <c r="I394" s="180"/>
      <c r="J394" s="180"/>
      <c r="K394" s="180"/>
      <c r="L394" s="180"/>
      <c r="M394" s="180"/>
      <c r="N394" s="180"/>
      <c r="O394" s="180"/>
      <c r="P394" s="180"/>
      <c r="Q394" s="180"/>
      <c r="R394" s="180"/>
      <c r="S394" s="180"/>
      <c r="T394" s="180"/>
      <c r="U394" s="180"/>
      <c r="V394" s="180"/>
      <c r="W394" s="180"/>
      <c r="X394" s="180"/>
      <c r="Y394" s="180"/>
      <c r="Z394" s="181"/>
    </row>
    <row r="395" spans="1:26" x14ac:dyDescent="0.25">
      <c r="A395" s="73"/>
      <c r="B395" s="170"/>
      <c r="C395" s="61"/>
      <c r="D395" s="61"/>
      <c r="E395" s="61"/>
      <c r="F395" s="178"/>
      <c r="G395" s="182"/>
      <c r="H395" s="183"/>
      <c r="I395" s="183"/>
      <c r="J395" s="183"/>
      <c r="K395" s="183"/>
      <c r="L395" s="183"/>
      <c r="M395" s="183"/>
      <c r="N395" s="183"/>
      <c r="O395" s="183"/>
      <c r="P395" s="183"/>
      <c r="Q395" s="183"/>
      <c r="R395" s="183"/>
      <c r="S395" s="183"/>
      <c r="T395" s="183"/>
      <c r="U395" s="183"/>
      <c r="V395" s="183"/>
      <c r="W395" s="183"/>
      <c r="X395" s="183"/>
      <c r="Y395" s="183"/>
      <c r="Z395" s="184"/>
    </row>
    <row r="396" spans="1:26" x14ac:dyDescent="0.25">
      <c r="A396" s="73"/>
      <c r="B396" s="148"/>
      <c r="C396" s="149"/>
      <c r="D396" s="149"/>
      <c r="E396" s="149"/>
      <c r="F396" s="149"/>
      <c r="G396" s="149"/>
      <c r="H396" s="149"/>
      <c r="I396" s="149"/>
      <c r="J396" s="149"/>
      <c r="K396" s="149"/>
      <c r="L396" s="149"/>
      <c r="M396" s="149"/>
      <c r="N396" s="149"/>
      <c r="O396" s="149"/>
      <c r="P396" s="149"/>
      <c r="Q396" s="149"/>
      <c r="R396" s="149"/>
      <c r="S396" s="149"/>
      <c r="T396" s="149"/>
      <c r="U396" s="149"/>
      <c r="V396" s="149"/>
      <c r="W396" s="149"/>
      <c r="X396" s="149"/>
      <c r="Y396" s="149"/>
      <c r="Z396" s="150"/>
    </row>
    <row r="397" spans="1:26"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x14ac:dyDescent="0.25">
      <c r="A398" s="73"/>
      <c r="B398" s="18" t="s">
        <v>45</v>
      </c>
      <c r="C398" s="18"/>
      <c r="D398" s="18"/>
      <c r="E398" s="18"/>
      <c r="F398" s="73"/>
      <c r="G398" s="73"/>
      <c r="H398" s="73"/>
      <c r="I398" s="73"/>
      <c r="J398" s="73"/>
      <c r="K398" s="73"/>
      <c r="L398" s="73"/>
      <c r="M398" s="73"/>
      <c r="N398" s="73"/>
      <c r="O398" s="73"/>
      <c r="P398" s="73"/>
      <c r="Q398" s="73"/>
      <c r="R398" s="73"/>
      <c r="S398" s="73"/>
      <c r="T398" s="73"/>
      <c r="U398" s="73"/>
      <c r="V398" s="73"/>
      <c r="W398" s="73"/>
      <c r="X398" s="73"/>
      <c r="Y398" s="73"/>
      <c r="Z398" s="73"/>
    </row>
    <row r="399" spans="1:26"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x14ac:dyDescent="0.25">
      <c r="A400" s="22"/>
      <c r="B400" s="66" t="s">
        <v>46</v>
      </c>
      <c r="C400" s="66"/>
      <c r="D400" s="66"/>
      <c r="E400" s="66"/>
      <c r="F400" s="66">
        <v>1000</v>
      </c>
      <c r="G400" s="66">
        <v>2000</v>
      </c>
      <c r="H400" s="66">
        <v>3000</v>
      </c>
      <c r="I400" s="66">
        <v>4000</v>
      </c>
      <c r="J400" s="336">
        <v>5000</v>
      </c>
      <c r="K400" s="336"/>
      <c r="L400" s="336"/>
      <c r="M400" s="336">
        <v>6000</v>
      </c>
      <c r="N400" s="336"/>
      <c r="O400" s="337"/>
      <c r="P400" s="337"/>
      <c r="Q400" s="337">
        <v>8000</v>
      </c>
      <c r="R400" s="338"/>
      <c r="S400" s="338"/>
      <c r="T400" s="339"/>
      <c r="U400" s="67"/>
      <c r="V400" s="340" t="s">
        <v>0</v>
      </c>
      <c r="W400" s="341"/>
      <c r="X400" s="341"/>
      <c r="Y400" s="341"/>
      <c r="Z400" s="22"/>
    </row>
    <row r="401" spans="1:26" x14ac:dyDescent="0.25">
      <c r="A401" s="22"/>
      <c r="B401" s="19">
        <v>1</v>
      </c>
      <c r="C401" s="19" t="s">
        <v>287</v>
      </c>
      <c r="D401" s="19"/>
      <c r="E401" s="19"/>
      <c r="F401" s="65">
        <f>844067+382772+464330</f>
        <v>1691169</v>
      </c>
      <c r="G401" s="65">
        <f>277831.46+132706.24+162672.41</f>
        <v>573210.11</v>
      </c>
      <c r="H401" s="65">
        <f>27548.13+51431.43+21585.57</f>
        <v>100565.13</v>
      </c>
      <c r="I401" s="65">
        <v>0</v>
      </c>
      <c r="J401" s="506">
        <f>83013.59+31615.61+30743.53</f>
        <v>145372.72999999998</v>
      </c>
      <c r="K401" s="507"/>
      <c r="L401" s="508"/>
      <c r="M401" s="506">
        <v>0</v>
      </c>
      <c r="N401" s="507"/>
      <c r="O401" s="507"/>
      <c r="P401" s="507"/>
      <c r="Q401" s="506">
        <v>0</v>
      </c>
      <c r="R401" s="507"/>
      <c r="S401" s="507"/>
      <c r="T401" s="508"/>
      <c r="U401" s="64"/>
      <c r="V401" s="407">
        <f>+F401+G401+H401+I401+J401+M401+Q401</f>
        <v>2510316.9699999997</v>
      </c>
      <c r="W401" s="408"/>
      <c r="X401" s="408"/>
      <c r="Y401" s="408"/>
      <c r="Z401" s="20"/>
    </row>
    <row r="402" spans="1:26" x14ac:dyDescent="0.25">
      <c r="A402" s="22"/>
      <c r="B402" s="24">
        <v>2</v>
      </c>
      <c r="C402" s="24" t="s">
        <v>212</v>
      </c>
      <c r="D402" s="24"/>
      <c r="E402" s="24"/>
      <c r="F402" s="65">
        <v>0</v>
      </c>
      <c r="G402" s="65">
        <f>4102065.87+641786.34+776715.12+1461600</f>
        <v>6982167.3300000001</v>
      </c>
      <c r="H402" s="65">
        <v>4971263.0199999996</v>
      </c>
      <c r="I402" s="65">
        <v>57611.09</v>
      </c>
      <c r="J402" s="506">
        <v>500000</v>
      </c>
      <c r="K402" s="507"/>
      <c r="L402" s="508"/>
      <c r="M402" s="506">
        <f>3981526.29+26283877.6+5938075.92+2991990.29+2399197.82+1858724.39+14904675.74</f>
        <v>58358068.050000004</v>
      </c>
      <c r="N402" s="507"/>
      <c r="O402" s="507"/>
      <c r="P402" s="507"/>
      <c r="Q402" s="506">
        <v>1141313.73</v>
      </c>
      <c r="R402" s="507"/>
      <c r="S402" s="507"/>
      <c r="T402" s="508"/>
      <c r="U402" s="64"/>
      <c r="V402" s="345">
        <f>+F402+G402+H402+I402+J402+M402+Q402</f>
        <v>72010423.220000014</v>
      </c>
      <c r="W402" s="346"/>
      <c r="X402" s="346"/>
      <c r="Y402" s="346"/>
      <c r="Z402" s="23"/>
    </row>
    <row r="403" spans="1:26" x14ac:dyDescent="0.25">
      <c r="A403" s="22"/>
      <c r="B403" s="24">
        <v>6</v>
      </c>
      <c r="C403" s="24"/>
      <c r="D403" s="24"/>
      <c r="E403" s="24"/>
      <c r="F403" s="68"/>
      <c r="G403" s="68"/>
      <c r="H403" s="68"/>
      <c r="I403" s="68"/>
      <c r="J403" s="337"/>
      <c r="K403" s="338"/>
      <c r="L403" s="339"/>
      <c r="M403" s="337"/>
      <c r="N403" s="338"/>
      <c r="O403" s="338"/>
      <c r="P403" s="338"/>
      <c r="Q403" s="337"/>
      <c r="R403" s="338"/>
      <c r="S403" s="338"/>
      <c r="T403" s="339"/>
      <c r="U403" s="67"/>
      <c r="V403" s="336"/>
      <c r="W403" s="341"/>
      <c r="X403" s="341"/>
      <c r="Y403" s="341"/>
      <c r="Z403" s="22"/>
    </row>
    <row r="404" spans="1:26" x14ac:dyDescent="0.25">
      <c r="A404" s="22"/>
      <c r="B404" s="19" t="s">
        <v>0</v>
      </c>
      <c r="C404" s="19"/>
      <c r="D404" s="19"/>
      <c r="E404" s="19"/>
      <c r="F404" s="72">
        <f>+F401+F402</f>
        <v>1691169</v>
      </c>
      <c r="G404" s="72">
        <f t="shared" ref="G404:Q404" si="10">+G401+G402</f>
        <v>7555377.4400000004</v>
      </c>
      <c r="H404" s="72">
        <f t="shared" si="10"/>
        <v>5071828.1499999994</v>
      </c>
      <c r="I404" s="72">
        <f t="shared" si="10"/>
        <v>57611.09</v>
      </c>
      <c r="J404" s="509">
        <f t="shared" si="10"/>
        <v>645372.73</v>
      </c>
      <c r="K404" s="510"/>
      <c r="L404" s="511"/>
      <c r="M404" s="509">
        <f t="shared" si="10"/>
        <v>58358068.050000004</v>
      </c>
      <c r="N404" s="510"/>
      <c r="O404" s="510"/>
      <c r="P404" s="511"/>
      <c r="Q404" s="509">
        <f t="shared" si="10"/>
        <v>1141313.73</v>
      </c>
      <c r="R404" s="510"/>
      <c r="S404" s="510"/>
      <c r="T404" s="511"/>
      <c r="U404" s="72"/>
      <c r="V404" s="509">
        <f>+V401+V402</f>
        <v>74520740.190000013</v>
      </c>
      <c r="W404" s="510"/>
      <c r="X404" s="510"/>
      <c r="Y404" s="511"/>
      <c r="Z404" s="22"/>
    </row>
    <row r="405" spans="1:26" x14ac:dyDescent="0.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sheetData>
  <mergeCells count="988">
    <mergeCell ref="J402:L402"/>
    <mergeCell ref="M402:P402"/>
    <mergeCell ref="Q402:T402"/>
    <mergeCell ref="V402:Y402"/>
    <mergeCell ref="J403:L403"/>
    <mergeCell ref="M403:P403"/>
    <mergeCell ref="Q403:T403"/>
    <mergeCell ref="V403:Y403"/>
    <mergeCell ref="J404:L404"/>
    <mergeCell ref="M404:P404"/>
    <mergeCell ref="Q404:T404"/>
    <mergeCell ref="V404:Y404"/>
    <mergeCell ref="B396:Z396"/>
    <mergeCell ref="J400:L400"/>
    <mergeCell ref="M400:P400"/>
    <mergeCell ref="Q400:T400"/>
    <mergeCell ref="V400:Y400"/>
    <mergeCell ref="J401:L401"/>
    <mergeCell ref="M401:P401"/>
    <mergeCell ref="Q401:T401"/>
    <mergeCell ref="V401:Y401"/>
    <mergeCell ref="B390:G390"/>
    <mergeCell ref="I390:P390"/>
    <mergeCell ref="Q390:Z390"/>
    <mergeCell ref="B391:Z391"/>
    <mergeCell ref="B392:B395"/>
    <mergeCell ref="G392:Z392"/>
    <mergeCell ref="G393:Z393"/>
    <mergeCell ref="F394:F395"/>
    <mergeCell ref="G394:Z395"/>
    <mergeCell ref="B387:G387"/>
    <mergeCell ref="I387:P387"/>
    <mergeCell ref="Q387:Z387"/>
    <mergeCell ref="B388:G388"/>
    <mergeCell ref="I388:P388"/>
    <mergeCell ref="Q388:Z388"/>
    <mergeCell ref="B389:G389"/>
    <mergeCell ref="I389:P389"/>
    <mergeCell ref="Q389:Z389"/>
    <mergeCell ref="W382:Z382"/>
    <mergeCell ref="I383:P383"/>
    <mergeCell ref="Q383:V383"/>
    <mergeCell ref="W383:Z383"/>
    <mergeCell ref="B384:Z384"/>
    <mergeCell ref="B385:G385"/>
    <mergeCell ref="I385:P385"/>
    <mergeCell ref="Q385:Z385"/>
    <mergeCell ref="B386:G386"/>
    <mergeCell ref="I386:P386"/>
    <mergeCell ref="Q386:Z386"/>
    <mergeCell ref="H373:P373"/>
    <mergeCell ref="Q373:V373"/>
    <mergeCell ref="W373:Z373"/>
    <mergeCell ref="Q374:V374"/>
    <mergeCell ref="W374:Z374"/>
    <mergeCell ref="Q375:V375"/>
    <mergeCell ref="W375:Z375"/>
    <mergeCell ref="B376:G382"/>
    <mergeCell ref="H376:P376"/>
    <mergeCell ref="Q376:V376"/>
    <mergeCell ref="W376:Z376"/>
    <mergeCell ref="H377:P377"/>
    <mergeCell ref="Q377:V377"/>
    <mergeCell ref="W377:Z377"/>
    <mergeCell ref="Q378:V378"/>
    <mergeCell ref="W378:Z378"/>
    <mergeCell ref="H379:P379"/>
    <mergeCell ref="Q379:V379"/>
    <mergeCell ref="W379:Z379"/>
    <mergeCell ref="H380:P380"/>
    <mergeCell ref="Q380:V380"/>
    <mergeCell ref="W380:Z380"/>
    <mergeCell ref="Q381:V381"/>
    <mergeCell ref="Q382:V382"/>
    <mergeCell ref="B369:G369"/>
    <mergeCell ref="Q369:V369"/>
    <mergeCell ref="W369:Z369"/>
    <mergeCell ref="Q370:V370"/>
    <mergeCell ref="W370:Z370"/>
    <mergeCell ref="H371:P371"/>
    <mergeCell ref="Q371:V371"/>
    <mergeCell ref="W371:Z371"/>
    <mergeCell ref="H372:P372"/>
    <mergeCell ref="Q372:V372"/>
    <mergeCell ref="W372:Z372"/>
    <mergeCell ref="B362:G368"/>
    <mergeCell ref="H362:P362"/>
    <mergeCell ref="Q362:V362"/>
    <mergeCell ref="W362:Z362"/>
    <mergeCell ref="H363:P363"/>
    <mergeCell ref="Q363:V363"/>
    <mergeCell ref="W363:Z363"/>
    <mergeCell ref="Q364:V364"/>
    <mergeCell ref="W364:Z364"/>
    <mergeCell ref="H365:P365"/>
    <mergeCell ref="Q365:V365"/>
    <mergeCell ref="W365:Z365"/>
    <mergeCell ref="H366:P366"/>
    <mergeCell ref="Q366:V366"/>
    <mergeCell ref="W366:Z366"/>
    <mergeCell ref="H367:P367"/>
    <mergeCell ref="Q367:V367"/>
    <mergeCell ref="W367:Z367"/>
    <mergeCell ref="H368:P368"/>
    <mergeCell ref="Q368:V368"/>
    <mergeCell ref="W368:Z368"/>
    <mergeCell ref="W355:Z355"/>
    <mergeCell ref="B356:G361"/>
    <mergeCell ref="H356:P356"/>
    <mergeCell ref="Q356:V356"/>
    <mergeCell ref="W356:Z356"/>
    <mergeCell ref="H357:P357"/>
    <mergeCell ref="Q357:V357"/>
    <mergeCell ref="W357:Z357"/>
    <mergeCell ref="H358:P358"/>
    <mergeCell ref="Q358:V358"/>
    <mergeCell ref="W358:Z358"/>
    <mergeCell ref="H359:P359"/>
    <mergeCell ref="Q359:V359"/>
    <mergeCell ref="W359:Z359"/>
    <mergeCell ref="H360:P360"/>
    <mergeCell ref="Q360:V360"/>
    <mergeCell ref="W360:Z360"/>
    <mergeCell ref="H361:P361"/>
    <mergeCell ref="Q361:V361"/>
    <mergeCell ref="W361:Z361"/>
    <mergeCell ref="B347:Z347"/>
    <mergeCell ref="B348:Z348"/>
    <mergeCell ref="B349:G349"/>
    <mergeCell ref="H349:P349"/>
    <mergeCell ref="Q349:V349"/>
    <mergeCell ref="W349:Z349"/>
    <mergeCell ref="B350:G355"/>
    <mergeCell ref="H350:P350"/>
    <mergeCell ref="Q350:V350"/>
    <mergeCell ref="W350:Z350"/>
    <mergeCell ref="H351:P351"/>
    <mergeCell ref="Q351:V351"/>
    <mergeCell ref="W351:Z351"/>
    <mergeCell ref="H352:P352"/>
    <mergeCell ref="Q352:V352"/>
    <mergeCell ref="W352:Z352"/>
    <mergeCell ref="H353:P353"/>
    <mergeCell ref="Q353:V353"/>
    <mergeCell ref="W353:Z353"/>
    <mergeCell ref="H354:P354"/>
    <mergeCell ref="Q354:V354"/>
    <mergeCell ref="W354:Z354"/>
    <mergeCell ref="H355:P355"/>
    <mergeCell ref="Q355:V355"/>
    <mergeCell ref="Z337:Z338"/>
    <mergeCell ref="E338:E340"/>
    <mergeCell ref="H339:H340"/>
    <mergeCell ref="L339:M340"/>
    <mergeCell ref="N339:P340"/>
    <mergeCell ref="Q339:S340"/>
    <mergeCell ref="T339:V340"/>
    <mergeCell ref="W339:Y340"/>
    <mergeCell ref="Z339:Z340"/>
    <mergeCell ref="B337:C338"/>
    <mergeCell ref="F337:G340"/>
    <mergeCell ref="H337:H338"/>
    <mergeCell ref="I337:K338"/>
    <mergeCell ref="L337:M338"/>
    <mergeCell ref="N337:P338"/>
    <mergeCell ref="Q337:S338"/>
    <mergeCell ref="T337:V338"/>
    <mergeCell ref="W337:Y338"/>
    <mergeCell ref="Z333:Z334"/>
    <mergeCell ref="E334:E336"/>
    <mergeCell ref="J334:K334"/>
    <mergeCell ref="H335:H336"/>
    <mergeCell ref="J335:K335"/>
    <mergeCell ref="L335:M336"/>
    <mergeCell ref="N335:N336"/>
    <mergeCell ref="Q335:Q336"/>
    <mergeCell ref="T335:T336"/>
    <mergeCell ref="W335:W336"/>
    <mergeCell ref="Z335:Z336"/>
    <mergeCell ref="J336:K336"/>
    <mergeCell ref="B333:C334"/>
    <mergeCell ref="F333:G336"/>
    <mergeCell ref="H333:H334"/>
    <mergeCell ref="J333:K333"/>
    <mergeCell ref="L333:M334"/>
    <mergeCell ref="N333:N334"/>
    <mergeCell ref="Q333:Q334"/>
    <mergeCell ref="T333:T334"/>
    <mergeCell ref="W333:W334"/>
    <mergeCell ref="B336:C336"/>
    <mergeCell ref="B330:K330"/>
    <mergeCell ref="L330:M332"/>
    <mergeCell ref="N330:P331"/>
    <mergeCell ref="Q330:S331"/>
    <mergeCell ref="T330:V331"/>
    <mergeCell ref="W330:Y331"/>
    <mergeCell ref="Z330:Z332"/>
    <mergeCell ref="B331:C332"/>
    <mergeCell ref="D331:E332"/>
    <mergeCell ref="F331:G332"/>
    <mergeCell ref="H331:H332"/>
    <mergeCell ref="I331:K332"/>
    <mergeCell ref="Z322:Z323"/>
    <mergeCell ref="E323:E325"/>
    <mergeCell ref="H324:H325"/>
    <mergeCell ref="L324:M325"/>
    <mergeCell ref="N324:P325"/>
    <mergeCell ref="Q324:S325"/>
    <mergeCell ref="T324:V325"/>
    <mergeCell ref="W324:Y325"/>
    <mergeCell ref="Z324:Z325"/>
    <mergeCell ref="B322:C323"/>
    <mergeCell ref="F322:G325"/>
    <mergeCell ref="H322:H323"/>
    <mergeCell ref="I322:K323"/>
    <mergeCell ref="L322:M323"/>
    <mergeCell ref="N322:P323"/>
    <mergeCell ref="Q322:S323"/>
    <mergeCell ref="T322:V323"/>
    <mergeCell ref="W322:Y323"/>
    <mergeCell ref="Z318:Z319"/>
    <mergeCell ref="E319:E321"/>
    <mergeCell ref="J319:K319"/>
    <mergeCell ref="H320:H321"/>
    <mergeCell ref="J320:K320"/>
    <mergeCell ref="L320:M321"/>
    <mergeCell ref="N320:N321"/>
    <mergeCell ref="Q320:Q321"/>
    <mergeCell ref="T320:T321"/>
    <mergeCell ref="W320:W321"/>
    <mergeCell ref="Z320:Z321"/>
    <mergeCell ref="J321:K321"/>
    <mergeCell ref="B318:C319"/>
    <mergeCell ref="F318:G321"/>
    <mergeCell ref="H318:H319"/>
    <mergeCell ref="J318:K318"/>
    <mergeCell ref="L318:M319"/>
    <mergeCell ref="N318:N319"/>
    <mergeCell ref="Q318:Q319"/>
    <mergeCell ref="T318:T319"/>
    <mergeCell ref="W318:W319"/>
    <mergeCell ref="B321:C321"/>
    <mergeCell ref="B315:K315"/>
    <mergeCell ref="L315:M317"/>
    <mergeCell ref="N315:P316"/>
    <mergeCell ref="Q315:S316"/>
    <mergeCell ref="T315:V316"/>
    <mergeCell ref="W315:Y316"/>
    <mergeCell ref="Z315:Z317"/>
    <mergeCell ref="B316:C317"/>
    <mergeCell ref="D316:E317"/>
    <mergeCell ref="F316:G317"/>
    <mergeCell ref="H316:H317"/>
    <mergeCell ref="I316:K317"/>
    <mergeCell ref="Z307:Z308"/>
    <mergeCell ref="E308:E310"/>
    <mergeCell ref="H309:H310"/>
    <mergeCell ref="L309:M310"/>
    <mergeCell ref="N309:P310"/>
    <mergeCell ref="Q309:S310"/>
    <mergeCell ref="T309:V310"/>
    <mergeCell ref="W309:Y310"/>
    <mergeCell ref="Z309:Z310"/>
    <mergeCell ref="B307:C308"/>
    <mergeCell ref="F307:G310"/>
    <mergeCell ref="H307:H308"/>
    <mergeCell ref="I307:K308"/>
    <mergeCell ref="L307:M308"/>
    <mergeCell ref="N307:P308"/>
    <mergeCell ref="Q307:S308"/>
    <mergeCell ref="T307:V308"/>
    <mergeCell ref="W307:Y308"/>
    <mergeCell ref="Z303:Z304"/>
    <mergeCell ref="E304:E306"/>
    <mergeCell ref="J304:K304"/>
    <mergeCell ref="H305:H306"/>
    <mergeCell ref="J305:K305"/>
    <mergeCell ref="L305:M306"/>
    <mergeCell ref="N305:N306"/>
    <mergeCell ref="Q305:Q306"/>
    <mergeCell ref="T305:T306"/>
    <mergeCell ref="W305:W306"/>
    <mergeCell ref="Z305:Z306"/>
    <mergeCell ref="J306:K306"/>
    <mergeCell ref="B303:C304"/>
    <mergeCell ref="F303:G306"/>
    <mergeCell ref="H303:H304"/>
    <mergeCell ref="J303:K303"/>
    <mergeCell ref="L303:M304"/>
    <mergeCell ref="N303:N304"/>
    <mergeCell ref="Q303:Q304"/>
    <mergeCell ref="T303:T304"/>
    <mergeCell ref="W303:W304"/>
    <mergeCell ref="B306:C306"/>
    <mergeCell ref="B300:K300"/>
    <mergeCell ref="L300:M302"/>
    <mergeCell ref="N300:P301"/>
    <mergeCell ref="Q300:S301"/>
    <mergeCell ref="T300:V301"/>
    <mergeCell ref="W300:Y301"/>
    <mergeCell ref="Z300:Z302"/>
    <mergeCell ref="B301:C302"/>
    <mergeCell ref="D301:E302"/>
    <mergeCell ref="F301:G302"/>
    <mergeCell ref="H301:H302"/>
    <mergeCell ref="I301:K302"/>
    <mergeCell ref="Z294:Z295"/>
    <mergeCell ref="E295:E297"/>
    <mergeCell ref="H296:H297"/>
    <mergeCell ref="L296:M297"/>
    <mergeCell ref="N296:P297"/>
    <mergeCell ref="Q296:S297"/>
    <mergeCell ref="T296:V297"/>
    <mergeCell ref="W296:Y297"/>
    <mergeCell ref="Z296:Z297"/>
    <mergeCell ref="B294:C295"/>
    <mergeCell ref="F294:G297"/>
    <mergeCell ref="H294:H295"/>
    <mergeCell ref="I294:K295"/>
    <mergeCell ref="L294:M295"/>
    <mergeCell ref="N294:P295"/>
    <mergeCell ref="Q294:S295"/>
    <mergeCell ref="T294:V295"/>
    <mergeCell ref="W294:Y295"/>
    <mergeCell ref="Z290:Z291"/>
    <mergeCell ref="E291:E293"/>
    <mergeCell ref="J291:K291"/>
    <mergeCell ref="H292:H293"/>
    <mergeCell ref="J292:K292"/>
    <mergeCell ref="L292:M293"/>
    <mergeCell ref="N292:N293"/>
    <mergeCell ref="Q292:Q293"/>
    <mergeCell ref="T292:T293"/>
    <mergeCell ref="W292:W293"/>
    <mergeCell ref="Z292:Z293"/>
    <mergeCell ref="J293:K293"/>
    <mergeCell ref="B290:C291"/>
    <mergeCell ref="F290:G293"/>
    <mergeCell ref="H290:H291"/>
    <mergeCell ref="J290:K290"/>
    <mergeCell ref="L290:M291"/>
    <mergeCell ref="N290:N291"/>
    <mergeCell ref="Q290:Q291"/>
    <mergeCell ref="T290:T291"/>
    <mergeCell ref="W290:W291"/>
    <mergeCell ref="B293:C293"/>
    <mergeCell ref="B287:K287"/>
    <mergeCell ref="L287:M289"/>
    <mergeCell ref="N287:P288"/>
    <mergeCell ref="Q287:S288"/>
    <mergeCell ref="T287:V288"/>
    <mergeCell ref="W287:Y288"/>
    <mergeCell ref="Z287:Z289"/>
    <mergeCell ref="B288:C289"/>
    <mergeCell ref="D288:E289"/>
    <mergeCell ref="F288:G289"/>
    <mergeCell ref="H288:H289"/>
    <mergeCell ref="I288:K289"/>
    <mergeCell ref="Z281:Z282"/>
    <mergeCell ref="E282:E284"/>
    <mergeCell ref="H283:H284"/>
    <mergeCell ref="L283:M284"/>
    <mergeCell ref="N283:P284"/>
    <mergeCell ref="Q283:S284"/>
    <mergeCell ref="T283:V284"/>
    <mergeCell ref="W283:Y284"/>
    <mergeCell ref="Z283:Z284"/>
    <mergeCell ref="B281:C282"/>
    <mergeCell ref="F281:G284"/>
    <mergeCell ref="H281:H282"/>
    <mergeCell ref="I281:K282"/>
    <mergeCell ref="L281:M282"/>
    <mergeCell ref="N281:P282"/>
    <mergeCell ref="Q281:S282"/>
    <mergeCell ref="T281:V282"/>
    <mergeCell ref="W281:Y282"/>
    <mergeCell ref="Z277:Z278"/>
    <mergeCell ref="E278:E280"/>
    <mergeCell ref="J278:K278"/>
    <mergeCell ref="H279:H280"/>
    <mergeCell ref="J279:K279"/>
    <mergeCell ref="L279:M280"/>
    <mergeCell ref="N279:N280"/>
    <mergeCell ref="Q279:Q280"/>
    <mergeCell ref="T279:T280"/>
    <mergeCell ref="W279:W280"/>
    <mergeCell ref="Z279:Z280"/>
    <mergeCell ref="J280:K280"/>
    <mergeCell ref="B277:C278"/>
    <mergeCell ref="F277:G280"/>
    <mergeCell ref="H277:H278"/>
    <mergeCell ref="J277:K277"/>
    <mergeCell ref="L277:M278"/>
    <mergeCell ref="N277:N278"/>
    <mergeCell ref="Q277:Q278"/>
    <mergeCell ref="T277:T278"/>
    <mergeCell ref="W277:W278"/>
    <mergeCell ref="B280:C280"/>
    <mergeCell ref="B272:Z272"/>
    <mergeCell ref="B273:Z273"/>
    <mergeCell ref="B274:K274"/>
    <mergeCell ref="L274:M276"/>
    <mergeCell ref="N274:P275"/>
    <mergeCell ref="Q274:S275"/>
    <mergeCell ref="T274:V275"/>
    <mergeCell ref="W274:Y275"/>
    <mergeCell ref="Z274:Z276"/>
    <mergeCell ref="B275:C276"/>
    <mergeCell ref="D275:E276"/>
    <mergeCell ref="F275:G276"/>
    <mergeCell ref="H275:H276"/>
    <mergeCell ref="I275:K276"/>
    <mergeCell ref="Z268:Z269"/>
    <mergeCell ref="E269:E271"/>
    <mergeCell ref="H270:H271"/>
    <mergeCell ref="L270:M271"/>
    <mergeCell ref="N270:P271"/>
    <mergeCell ref="Q270:S271"/>
    <mergeCell ref="T270:V271"/>
    <mergeCell ref="W270:Y271"/>
    <mergeCell ref="Z270:Z271"/>
    <mergeCell ref="B268:C269"/>
    <mergeCell ref="F268:G271"/>
    <mergeCell ref="H268:H269"/>
    <mergeCell ref="I268:K269"/>
    <mergeCell ref="L268:M269"/>
    <mergeCell ref="N268:P269"/>
    <mergeCell ref="Q268:S269"/>
    <mergeCell ref="T268:V269"/>
    <mergeCell ref="W268:Y269"/>
    <mergeCell ref="Z264:Z265"/>
    <mergeCell ref="E265:E267"/>
    <mergeCell ref="J265:K265"/>
    <mergeCell ref="H266:H267"/>
    <mergeCell ref="J266:K266"/>
    <mergeCell ref="L266:M267"/>
    <mergeCell ref="N266:N267"/>
    <mergeCell ref="Q266:Q267"/>
    <mergeCell ref="T266:T267"/>
    <mergeCell ref="W266:W267"/>
    <mergeCell ref="Z266:Z267"/>
    <mergeCell ref="J267:K267"/>
    <mergeCell ref="B264:C265"/>
    <mergeCell ref="F264:G267"/>
    <mergeCell ref="H264:H265"/>
    <mergeCell ref="J264:K264"/>
    <mergeCell ref="L264:M265"/>
    <mergeCell ref="N264:N265"/>
    <mergeCell ref="Q264:Q265"/>
    <mergeCell ref="T264:T265"/>
    <mergeCell ref="W264:W265"/>
    <mergeCell ref="B267:C267"/>
    <mergeCell ref="B260:Z260"/>
    <mergeCell ref="B261:K261"/>
    <mergeCell ref="L261:M263"/>
    <mergeCell ref="N261:P262"/>
    <mergeCell ref="Q261:S262"/>
    <mergeCell ref="T261:V262"/>
    <mergeCell ref="W261:Y262"/>
    <mergeCell ref="Z261:Z263"/>
    <mergeCell ref="B262:C263"/>
    <mergeCell ref="D262:E263"/>
    <mergeCell ref="F262:G263"/>
    <mergeCell ref="H262:H263"/>
    <mergeCell ref="I262:K263"/>
    <mergeCell ref="B250:F250"/>
    <mergeCell ref="I250:K250"/>
    <mergeCell ref="L250:Z250"/>
    <mergeCell ref="B251:Z251"/>
    <mergeCell ref="B252:Z252"/>
    <mergeCell ref="B253:B255"/>
    <mergeCell ref="C253:Z255"/>
    <mergeCell ref="B256:Z256"/>
    <mergeCell ref="B257:B259"/>
    <mergeCell ref="C257:Z259"/>
    <mergeCell ref="B245:F245"/>
    <mergeCell ref="G245:Z245"/>
    <mergeCell ref="B246:F246"/>
    <mergeCell ref="J246:K246"/>
    <mergeCell ref="L246:N246"/>
    <mergeCell ref="P246:S246"/>
    <mergeCell ref="B247:Z247"/>
    <mergeCell ref="B248:F248"/>
    <mergeCell ref="G248:Z248"/>
    <mergeCell ref="F236:Z236"/>
    <mergeCell ref="B237:B238"/>
    <mergeCell ref="F237:I238"/>
    <mergeCell ref="J237:P238"/>
    <mergeCell ref="Q237:Z238"/>
    <mergeCell ref="B239:Z239"/>
    <mergeCell ref="B240:F240"/>
    <mergeCell ref="G240:Z240"/>
    <mergeCell ref="B241:F241"/>
    <mergeCell ref="G241:Z241"/>
    <mergeCell ref="B223:Z223"/>
    <mergeCell ref="B224:Z224"/>
    <mergeCell ref="B225:Z225"/>
    <mergeCell ref="B226:Z226"/>
    <mergeCell ref="B227:B229"/>
    <mergeCell ref="F227:Z229"/>
    <mergeCell ref="B230:B233"/>
    <mergeCell ref="F230:Z233"/>
    <mergeCell ref="B234:B235"/>
    <mergeCell ref="F234:Z235"/>
    <mergeCell ref="J213:L213"/>
    <mergeCell ref="M213:P213"/>
    <mergeCell ref="Q213:T213"/>
    <mergeCell ref="V213:Y213"/>
    <mergeCell ref="B218:Z218"/>
    <mergeCell ref="B219:Z219"/>
    <mergeCell ref="B220:Z220"/>
    <mergeCell ref="B221:Z221"/>
    <mergeCell ref="B222:Z222"/>
    <mergeCell ref="B168:Z168"/>
    <mergeCell ref="B169:G169"/>
    <mergeCell ref="B170:G177"/>
    <mergeCell ref="H177:P177"/>
    <mergeCell ref="I178:P178"/>
    <mergeCell ref="Q178:V178"/>
    <mergeCell ref="W178:Z178"/>
    <mergeCell ref="B179:Z179"/>
    <mergeCell ref="B185:G185"/>
    <mergeCell ref="I185:P185"/>
    <mergeCell ref="Q185:Z185"/>
    <mergeCell ref="B180:G180"/>
    <mergeCell ref="I180:P180"/>
    <mergeCell ref="Q180:Z180"/>
    <mergeCell ref="B181:G181"/>
    <mergeCell ref="I181:P181"/>
    <mergeCell ref="Q181:Z181"/>
    <mergeCell ref="W174:Z174"/>
    <mergeCell ref="H175:P175"/>
    <mergeCell ref="Q175:V175"/>
    <mergeCell ref="W175:Z175"/>
    <mergeCell ref="H176:P176"/>
    <mergeCell ref="Q176:V176"/>
    <mergeCell ref="W176:Z176"/>
    <mergeCell ref="H156:H157"/>
    <mergeCell ref="I156:K157"/>
    <mergeCell ref="Z162:Z163"/>
    <mergeCell ref="E163:E165"/>
    <mergeCell ref="H164:H165"/>
    <mergeCell ref="L164:M165"/>
    <mergeCell ref="N164:P165"/>
    <mergeCell ref="Q164:S165"/>
    <mergeCell ref="T164:V165"/>
    <mergeCell ref="W164:Y165"/>
    <mergeCell ref="Z164:Z165"/>
    <mergeCell ref="T162:V163"/>
    <mergeCell ref="W162:Y163"/>
    <mergeCell ref="T160:T161"/>
    <mergeCell ref="W160:W161"/>
    <mergeCell ref="J158:K158"/>
    <mergeCell ref="J159:K159"/>
    <mergeCell ref="J160:K160"/>
    <mergeCell ref="Z160:Z161"/>
    <mergeCell ref="Q160:Q161"/>
    <mergeCell ref="B122:F122"/>
    <mergeCell ref="G122:Z122"/>
    <mergeCell ref="G126:Z126"/>
    <mergeCell ref="B127:F127"/>
    <mergeCell ref="J127:K127"/>
    <mergeCell ref="L127:N127"/>
    <mergeCell ref="P127:S127"/>
    <mergeCell ref="B128:Z128"/>
    <mergeCell ref="B129:F129"/>
    <mergeCell ref="G129:Z129"/>
    <mergeCell ref="B126:F126"/>
    <mergeCell ref="V94:Y94"/>
    <mergeCell ref="J95:L95"/>
    <mergeCell ref="M95:P95"/>
    <mergeCell ref="Q95:T95"/>
    <mergeCell ref="V95:Y95"/>
    <mergeCell ref="B107:Z107"/>
    <mergeCell ref="B108:B110"/>
    <mergeCell ref="F108:Z110"/>
    <mergeCell ref="B111:B114"/>
    <mergeCell ref="F111:Z114"/>
    <mergeCell ref="Q94:T94"/>
    <mergeCell ref="B106:Z106"/>
    <mergeCell ref="B79:G79"/>
    <mergeCell ref="I79:P79"/>
    <mergeCell ref="Q79:Z79"/>
    <mergeCell ref="B80:G80"/>
    <mergeCell ref="I80:P80"/>
    <mergeCell ref="Q80:Z80"/>
    <mergeCell ref="B81:G81"/>
    <mergeCell ref="I81:P81"/>
    <mergeCell ref="Q81:Z81"/>
    <mergeCell ref="B67:Z67"/>
    <mergeCell ref="B68:G68"/>
    <mergeCell ref="H68:P68"/>
    <mergeCell ref="Q68:V68"/>
    <mergeCell ref="W68:Z68"/>
    <mergeCell ref="B69:G73"/>
    <mergeCell ref="H69:P69"/>
    <mergeCell ref="Q69:V69"/>
    <mergeCell ref="W69:Z69"/>
    <mergeCell ref="H70:P70"/>
    <mergeCell ref="Q70:V70"/>
    <mergeCell ref="W70:Z70"/>
    <mergeCell ref="H71:P71"/>
    <mergeCell ref="Q71:V71"/>
    <mergeCell ref="W71:Z71"/>
    <mergeCell ref="H72:P72"/>
    <mergeCell ref="Q72:V72"/>
    <mergeCell ref="W72:Z72"/>
    <mergeCell ref="H73:P73"/>
    <mergeCell ref="Q73:V73"/>
    <mergeCell ref="W73:Z73"/>
    <mergeCell ref="Q61:S62"/>
    <mergeCell ref="T61:V62"/>
    <mergeCell ref="W61:Y62"/>
    <mergeCell ref="Z61:Z62"/>
    <mergeCell ref="E62:E64"/>
    <mergeCell ref="H63:H64"/>
    <mergeCell ref="N63:P64"/>
    <mergeCell ref="Q63:S64"/>
    <mergeCell ref="T63:V64"/>
    <mergeCell ref="W63:Y64"/>
    <mergeCell ref="Z63:Z64"/>
    <mergeCell ref="Z57:Z58"/>
    <mergeCell ref="E58:E60"/>
    <mergeCell ref="J58:K58"/>
    <mergeCell ref="H59:H60"/>
    <mergeCell ref="J59:K59"/>
    <mergeCell ref="L59:M60"/>
    <mergeCell ref="N59:N60"/>
    <mergeCell ref="Q59:Q60"/>
    <mergeCell ref="T59:T60"/>
    <mergeCell ref="W59:W60"/>
    <mergeCell ref="Z59:Z60"/>
    <mergeCell ref="B57:C58"/>
    <mergeCell ref="F57:G60"/>
    <mergeCell ref="H57:H58"/>
    <mergeCell ref="J57:K57"/>
    <mergeCell ref="L57:M58"/>
    <mergeCell ref="N57:N58"/>
    <mergeCell ref="Q57:Q58"/>
    <mergeCell ref="T57:T58"/>
    <mergeCell ref="W57:W58"/>
    <mergeCell ref="B60:C60"/>
    <mergeCell ref="B52:Z52"/>
    <mergeCell ref="B53:Z53"/>
    <mergeCell ref="B54:K54"/>
    <mergeCell ref="L54:M56"/>
    <mergeCell ref="N54:P55"/>
    <mergeCell ref="Q54:S55"/>
    <mergeCell ref="T54:V55"/>
    <mergeCell ref="W54:Y55"/>
    <mergeCell ref="Z54:Z56"/>
    <mergeCell ref="B55:C56"/>
    <mergeCell ref="D55:E56"/>
    <mergeCell ref="F55:G56"/>
    <mergeCell ref="H55:H56"/>
    <mergeCell ref="I55:K56"/>
    <mergeCell ref="Z48:Z49"/>
    <mergeCell ref="E49:E51"/>
    <mergeCell ref="H50:H51"/>
    <mergeCell ref="L50:M51"/>
    <mergeCell ref="N50:P51"/>
    <mergeCell ref="Q50:S51"/>
    <mergeCell ref="T50:V51"/>
    <mergeCell ref="W50:Y51"/>
    <mergeCell ref="Z50:Z51"/>
    <mergeCell ref="F48:G51"/>
    <mergeCell ref="H48:H49"/>
    <mergeCell ref="I48:K49"/>
    <mergeCell ref="L48:M49"/>
    <mergeCell ref="N48:P49"/>
    <mergeCell ref="Q48:S49"/>
    <mergeCell ref="T48:V49"/>
    <mergeCell ref="W48:Y49"/>
    <mergeCell ref="T41:V42"/>
    <mergeCell ref="W41:Y42"/>
    <mergeCell ref="Z41:Z43"/>
    <mergeCell ref="B42:C43"/>
    <mergeCell ref="D42:E43"/>
    <mergeCell ref="F42:G43"/>
    <mergeCell ref="H42:H43"/>
    <mergeCell ref="I42:K43"/>
    <mergeCell ref="Z44:Z45"/>
    <mergeCell ref="E45:E47"/>
    <mergeCell ref="J45:K45"/>
    <mergeCell ref="H46:H47"/>
    <mergeCell ref="J46:K46"/>
    <mergeCell ref="L46:M47"/>
    <mergeCell ref="N46:N47"/>
    <mergeCell ref="Q46:Q47"/>
    <mergeCell ref="T46:T47"/>
    <mergeCell ref="W46:W47"/>
    <mergeCell ref="Z46:Z47"/>
    <mergeCell ref="J47:K47"/>
    <mergeCell ref="J212:L212"/>
    <mergeCell ref="M212:P212"/>
    <mergeCell ref="Q212:T212"/>
    <mergeCell ref="V212:Y212"/>
    <mergeCell ref="B1:Z1"/>
    <mergeCell ref="B2:Z2"/>
    <mergeCell ref="B3:Z3"/>
    <mergeCell ref="B4:Z4"/>
    <mergeCell ref="B5:Z5"/>
    <mergeCell ref="B6:Z6"/>
    <mergeCell ref="B7:Z7"/>
    <mergeCell ref="B8:Z8"/>
    <mergeCell ref="B9:Z9"/>
    <mergeCell ref="B10:B12"/>
    <mergeCell ref="F10:Z12"/>
    <mergeCell ref="B13:B16"/>
    <mergeCell ref="F13:Z16"/>
    <mergeCell ref="B17:B18"/>
    <mergeCell ref="F17:Z18"/>
    <mergeCell ref="F19:Z19"/>
    <mergeCell ref="B20:B21"/>
    <mergeCell ref="F20:I21"/>
    <mergeCell ref="J20:P21"/>
    <mergeCell ref="Q20:Z21"/>
    <mergeCell ref="J206:L206"/>
    <mergeCell ref="M206:P206"/>
    <mergeCell ref="V206:Y206"/>
    <mergeCell ref="V207:Y207"/>
    <mergeCell ref="V208:Y208"/>
    <mergeCell ref="V209:Y209"/>
    <mergeCell ref="V210:Y210"/>
    <mergeCell ref="V211:Y211"/>
    <mergeCell ref="J207:L207"/>
    <mergeCell ref="M207:P207"/>
    <mergeCell ref="J202:L202"/>
    <mergeCell ref="V202:Y202"/>
    <mergeCell ref="V203:Y203"/>
    <mergeCell ref="M204:P204"/>
    <mergeCell ref="V204:Y204"/>
    <mergeCell ref="J205:L205"/>
    <mergeCell ref="M205:P205"/>
    <mergeCell ref="V205:Y205"/>
    <mergeCell ref="M202:P202"/>
    <mergeCell ref="J203:L203"/>
    <mergeCell ref="M198:P198"/>
    <mergeCell ref="V198:Y198"/>
    <mergeCell ref="M199:P199"/>
    <mergeCell ref="V199:Y199"/>
    <mergeCell ref="M200:P200"/>
    <mergeCell ref="V200:Y200"/>
    <mergeCell ref="M201:P201"/>
    <mergeCell ref="V201:Y201"/>
    <mergeCell ref="J198:L198"/>
    <mergeCell ref="J200:L200"/>
    <mergeCell ref="J195:L195"/>
    <mergeCell ref="M195:P195"/>
    <mergeCell ref="V195:Y195"/>
    <mergeCell ref="J196:L196"/>
    <mergeCell ref="M196:P196"/>
    <mergeCell ref="V196:Y196"/>
    <mergeCell ref="J197:L197"/>
    <mergeCell ref="M197:P197"/>
    <mergeCell ref="V197:Y197"/>
    <mergeCell ref="Q195:T195"/>
    <mergeCell ref="H174:P174"/>
    <mergeCell ref="Q174:V174"/>
    <mergeCell ref="G187:Z187"/>
    <mergeCell ref="B186:Z186"/>
    <mergeCell ref="B187:B190"/>
    <mergeCell ref="G188:Z188"/>
    <mergeCell ref="F189:F190"/>
    <mergeCell ref="G189:Z190"/>
    <mergeCell ref="B191:Z191"/>
    <mergeCell ref="B182:G182"/>
    <mergeCell ref="I182:P182"/>
    <mergeCell ref="Q182:Z182"/>
    <mergeCell ref="B183:G183"/>
    <mergeCell ref="I183:P183"/>
    <mergeCell ref="Q183:Z183"/>
    <mergeCell ref="B184:G184"/>
    <mergeCell ref="I184:P184"/>
    <mergeCell ref="Q184:Z184"/>
    <mergeCell ref="Q177:V177"/>
    <mergeCell ref="W177:Z177"/>
    <mergeCell ref="B161:C161"/>
    <mergeCell ref="J161:K161"/>
    <mergeCell ref="B162:C163"/>
    <mergeCell ref="F162:G165"/>
    <mergeCell ref="H162:H163"/>
    <mergeCell ref="I162:K163"/>
    <mergeCell ref="L162:M163"/>
    <mergeCell ref="N162:P163"/>
    <mergeCell ref="Q162:S163"/>
    <mergeCell ref="F158:G161"/>
    <mergeCell ref="H158:H159"/>
    <mergeCell ref="L158:M159"/>
    <mergeCell ref="N158:N159"/>
    <mergeCell ref="Q158:Q159"/>
    <mergeCell ref="E159:E161"/>
    <mergeCell ref="H160:H161"/>
    <mergeCell ref="L160:M161"/>
    <mergeCell ref="N160:N161"/>
    <mergeCell ref="B158:C159"/>
    <mergeCell ref="Q149:S150"/>
    <mergeCell ref="T149:V150"/>
    <mergeCell ref="W149:Y150"/>
    <mergeCell ref="Z149:Z150"/>
    <mergeCell ref="E150:E152"/>
    <mergeCell ref="H172:P172"/>
    <mergeCell ref="Q172:V172"/>
    <mergeCell ref="W172:Z172"/>
    <mergeCell ref="H173:P173"/>
    <mergeCell ref="Q173:V173"/>
    <mergeCell ref="W173:Z173"/>
    <mergeCell ref="B167:Z167"/>
    <mergeCell ref="H169:P169"/>
    <mergeCell ref="Q169:V169"/>
    <mergeCell ref="W169:Z169"/>
    <mergeCell ref="H170:P170"/>
    <mergeCell ref="Q170:V170"/>
    <mergeCell ref="W170:Z170"/>
    <mergeCell ref="H171:P171"/>
    <mergeCell ref="Q171:V171"/>
    <mergeCell ref="W171:Z171"/>
    <mergeCell ref="B156:C157"/>
    <mergeCell ref="D156:E157"/>
    <mergeCell ref="F156:G157"/>
    <mergeCell ref="T145:T146"/>
    <mergeCell ref="W145:W146"/>
    <mergeCell ref="T158:T159"/>
    <mergeCell ref="W158:W159"/>
    <mergeCell ref="Z158:Z159"/>
    <mergeCell ref="Z151:Z152"/>
    <mergeCell ref="B154:Z154"/>
    <mergeCell ref="B155:K155"/>
    <mergeCell ref="L155:M157"/>
    <mergeCell ref="N155:P156"/>
    <mergeCell ref="Q155:S156"/>
    <mergeCell ref="T155:V156"/>
    <mergeCell ref="W155:Y156"/>
    <mergeCell ref="Z155:Z157"/>
    <mergeCell ref="N151:P152"/>
    <mergeCell ref="Q151:S152"/>
    <mergeCell ref="T151:V152"/>
    <mergeCell ref="W151:Y152"/>
    <mergeCell ref="B153:Z153"/>
    <mergeCell ref="F149:G152"/>
    <mergeCell ref="H149:H150"/>
    <mergeCell ref="I149:K150"/>
    <mergeCell ref="L149:M150"/>
    <mergeCell ref="N149:P150"/>
    <mergeCell ref="H143:H144"/>
    <mergeCell ref="I143:K144"/>
    <mergeCell ref="B148:C148"/>
    <mergeCell ref="J148:K148"/>
    <mergeCell ref="B149:C150"/>
    <mergeCell ref="H151:H152"/>
    <mergeCell ref="L151:M152"/>
    <mergeCell ref="Z145:Z146"/>
    <mergeCell ref="E146:E148"/>
    <mergeCell ref="H147:H148"/>
    <mergeCell ref="L147:M148"/>
    <mergeCell ref="N147:N148"/>
    <mergeCell ref="Q147:Q148"/>
    <mergeCell ref="T147:T148"/>
    <mergeCell ref="W147:W148"/>
    <mergeCell ref="J145:K145"/>
    <mergeCell ref="J146:K146"/>
    <mergeCell ref="J147:K147"/>
    <mergeCell ref="Z147:Z148"/>
    <mergeCell ref="F145:G148"/>
    <mergeCell ref="H145:H146"/>
    <mergeCell ref="L145:M146"/>
    <mergeCell ref="N145:N146"/>
    <mergeCell ref="Q145:Q146"/>
    <mergeCell ref="B115:B116"/>
    <mergeCell ref="F115:Z116"/>
    <mergeCell ref="B143:C144"/>
    <mergeCell ref="B145:C146"/>
    <mergeCell ref="B138:B140"/>
    <mergeCell ref="C138:Z140"/>
    <mergeCell ref="B141:Z141"/>
    <mergeCell ref="B142:K142"/>
    <mergeCell ref="B132:Z132"/>
    <mergeCell ref="B131:F131"/>
    <mergeCell ref="I131:K131"/>
    <mergeCell ref="L131:Z131"/>
    <mergeCell ref="B133:Z133"/>
    <mergeCell ref="B134:B136"/>
    <mergeCell ref="C134:Z136"/>
    <mergeCell ref="B137:Z137"/>
    <mergeCell ref="L142:M144"/>
    <mergeCell ref="N142:P143"/>
    <mergeCell ref="Q142:S143"/>
    <mergeCell ref="T142:V143"/>
    <mergeCell ref="W142:Y143"/>
    <mergeCell ref="Z142:Z144"/>
    <mergeCell ref="D143:E144"/>
    <mergeCell ref="F143:G144"/>
    <mergeCell ref="Q77:Z77"/>
    <mergeCell ref="B78:G78"/>
    <mergeCell ref="I78:P78"/>
    <mergeCell ref="Q78:Z78"/>
    <mergeCell ref="B121:F121"/>
    <mergeCell ref="G121:Z121"/>
    <mergeCell ref="F117:Z117"/>
    <mergeCell ref="B118:B119"/>
    <mergeCell ref="F118:I119"/>
    <mergeCell ref="J118:P119"/>
    <mergeCell ref="Q118:Z119"/>
    <mergeCell ref="B120:Z120"/>
    <mergeCell ref="J91:L91"/>
    <mergeCell ref="M91:P91"/>
    <mergeCell ref="Q91:T91"/>
    <mergeCell ref="V91:Y91"/>
    <mergeCell ref="J92:L92"/>
    <mergeCell ref="M92:P92"/>
    <mergeCell ref="V92:Y92"/>
    <mergeCell ref="J93:L93"/>
    <mergeCell ref="M93:P93"/>
    <mergeCell ref="V93:Y93"/>
    <mergeCell ref="J94:L94"/>
    <mergeCell ref="M94:P94"/>
    <mergeCell ref="P26:S26"/>
    <mergeCell ref="B27:Z27"/>
    <mergeCell ref="B28:F28"/>
    <mergeCell ref="G28:Z28"/>
    <mergeCell ref="B30:F30"/>
    <mergeCell ref="I30:K30"/>
    <mergeCell ref="L30:Z30"/>
    <mergeCell ref="B48:C49"/>
    <mergeCell ref="F44:G47"/>
    <mergeCell ref="H44:H45"/>
    <mergeCell ref="J44:K44"/>
    <mergeCell ref="L44:M45"/>
    <mergeCell ref="N44:N45"/>
    <mergeCell ref="Q44:Q45"/>
    <mergeCell ref="T44:T45"/>
    <mergeCell ref="W44:W45"/>
    <mergeCell ref="B44:C45"/>
    <mergeCell ref="B47:C47"/>
    <mergeCell ref="C37:Z39"/>
    <mergeCell ref="B40:Z40"/>
    <mergeCell ref="B41:K41"/>
    <mergeCell ref="L41:M43"/>
    <mergeCell ref="N41:P42"/>
    <mergeCell ref="Q41:S42"/>
    <mergeCell ref="B22:Z22"/>
    <mergeCell ref="B23:F23"/>
    <mergeCell ref="G23:Z23"/>
    <mergeCell ref="B24:F24"/>
    <mergeCell ref="G24:Z24"/>
    <mergeCell ref="J60:K60"/>
    <mergeCell ref="L63:M64"/>
    <mergeCell ref="B61:C62"/>
    <mergeCell ref="F61:G64"/>
    <mergeCell ref="H61:H62"/>
    <mergeCell ref="I61:K62"/>
    <mergeCell ref="L61:M62"/>
    <mergeCell ref="N61:P62"/>
    <mergeCell ref="B31:Z31"/>
    <mergeCell ref="B32:Z32"/>
    <mergeCell ref="B33:B35"/>
    <mergeCell ref="C33:Z35"/>
    <mergeCell ref="B36:Z36"/>
    <mergeCell ref="B37:B39"/>
    <mergeCell ref="B25:F25"/>
    <mergeCell ref="G25:Z25"/>
    <mergeCell ref="B26:F26"/>
    <mergeCell ref="J26:K26"/>
    <mergeCell ref="L26:N26"/>
    <mergeCell ref="B66:Z66"/>
    <mergeCell ref="B87:Z87"/>
    <mergeCell ref="B99:Z99"/>
    <mergeCell ref="B100:Z100"/>
    <mergeCell ref="B101:Z101"/>
    <mergeCell ref="B102:Z102"/>
    <mergeCell ref="B103:Z103"/>
    <mergeCell ref="B104:Z104"/>
    <mergeCell ref="B105:Z105"/>
    <mergeCell ref="B82:Z82"/>
    <mergeCell ref="B83:B86"/>
    <mergeCell ref="G83:Z83"/>
    <mergeCell ref="G84:Z84"/>
    <mergeCell ref="F85:F86"/>
    <mergeCell ref="G85:Z86"/>
    <mergeCell ref="I74:P74"/>
    <mergeCell ref="Q74:V74"/>
    <mergeCell ref="W74:Z74"/>
    <mergeCell ref="B75:Z75"/>
    <mergeCell ref="B76:G76"/>
    <mergeCell ref="I76:P76"/>
    <mergeCell ref="Q76:Z76"/>
    <mergeCell ref="B77:G77"/>
    <mergeCell ref="I77:P77"/>
  </mergeCells>
  <pageMargins left="0.7" right="0.7" top="0.75" bottom="0.75" header="0.3" footer="0.3"/>
  <pageSetup scale="46" fitToHeight="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194"/>
  <sheetViews>
    <sheetView showGridLines="0" tabSelected="1" zoomScale="70" zoomScaleNormal="70" workbookViewId="0">
      <selection activeCell="AI17" sqref="AI17"/>
    </sheetView>
  </sheetViews>
  <sheetFormatPr baseColWidth="10" defaultColWidth="9.140625" defaultRowHeight="15" x14ac:dyDescent="0.25"/>
  <cols>
    <col min="1" max="1" width="25.7109375" customWidth="1"/>
    <col min="2" max="2" width="11.42578125" customWidth="1"/>
    <col min="3" max="3" width="14.42578125" customWidth="1"/>
    <col min="4" max="4" width="14.7109375" customWidth="1"/>
    <col min="5" max="5" width="20.28515625" customWidth="1"/>
    <col min="6" max="6" width="34.28515625" bestFit="1" customWidth="1"/>
    <col min="7" max="7" width="18.7109375" bestFit="1" customWidth="1"/>
    <col min="8" max="8" width="10" bestFit="1" customWidth="1"/>
    <col min="9" max="9" width="6" customWidth="1"/>
    <col min="10" max="17" width="6.42578125" customWidth="1"/>
    <col min="18" max="18" width="12.140625" customWidth="1"/>
    <col min="19" max="19" width="11.140625" bestFit="1" customWidth="1"/>
    <col min="20" max="23" width="7.28515625" customWidth="1"/>
    <col min="25" max="25" width="12.85546875" bestFit="1" customWidth="1"/>
  </cols>
  <sheetData>
    <row r="1" spans="1:36" ht="23.25" x14ac:dyDescent="0.35">
      <c r="A1" s="154" t="s">
        <v>59</v>
      </c>
      <c r="B1" s="155"/>
      <c r="C1" s="155"/>
      <c r="D1" s="155"/>
      <c r="E1" s="155"/>
      <c r="F1" s="155"/>
      <c r="G1" s="155"/>
      <c r="H1" s="155"/>
      <c r="I1" s="155"/>
      <c r="J1" s="155"/>
      <c r="K1" s="155"/>
      <c r="L1" s="155"/>
      <c r="M1" s="155"/>
      <c r="N1" s="155"/>
      <c r="O1" s="155"/>
      <c r="P1" s="155"/>
      <c r="Q1" s="155"/>
      <c r="R1" s="155"/>
      <c r="S1" s="155"/>
      <c r="T1" s="155"/>
      <c r="U1" s="155"/>
      <c r="V1" s="155"/>
      <c r="W1" s="155"/>
      <c r="X1" s="155"/>
      <c r="Y1" s="156"/>
    </row>
    <row r="2" spans="1:36" ht="20.25" x14ac:dyDescent="0.3">
      <c r="A2" s="157" t="s">
        <v>60</v>
      </c>
      <c r="B2" s="158"/>
      <c r="C2" s="158"/>
      <c r="D2" s="158"/>
      <c r="E2" s="158"/>
      <c r="F2" s="158"/>
      <c r="G2" s="158"/>
      <c r="H2" s="158"/>
      <c r="I2" s="158"/>
      <c r="J2" s="158"/>
      <c r="K2" s="158"/>
      <c r="L2" s="158"/>
      <c r="M2" s="158"/>
      <c r="N2" s="158"/>
      <c r="O2" s="158"/>
      <c r="P2" s="158"/>
      <c r="Q2" s="158"/>
      <c r="R2" s="158"/>
      <c r="S2" s="158"/>
      <c r="T2" s="158"/>
      <c r="U2" s="158"/>
      <c r="V2" s="158"/>
      <c r="W2" s="158"/>
      <c r="X2" s="158"/>
      <c r="Y2" s="159"/>
    </row>
    <row r="3" spans="1:36" ht="20.25" customHeight="1" x14ac:dyDescent="0.25">
      <c r="A3" s="160" t="s">
        <v>61</v>
      </c>
      <c r="B3" s="161"/>
      <c r="C3" s="161"/>
      <c r="D3" s="161"/>
      <c r="E3" s="161"/>
      <c r="F3" s="161"/>
      <c r="G3" s="161"/>
      <c r="H3" s="161"/>
      <c r="I3" s="161"/>
      <c r="J3" s="161"/>
      <c r="K3" s="161"/>
      <c r="L3" s="161"/>
      <c r="M3" s="161"/>
      <c r="N3" s="161"/>
      <c r="O3" s="161"/>
      <c r="P3" s="161"/>
      <c r="Q3" s="161"/>
      <c r="R3" s="161"/>
      <c r="S3" s="161"/>
      <c r="T3" s="161"/>
      <c r="U3" s="161"/>
      <c r="V3" s="161"/>
      <c r="W3" s="161"/>
      <c r="X3" s="161"/>
      <c r="Y3" s="162"/>
    </row>
    <row r="4" spans="1:36" ht="18" customHeight="1" x14ac:dyDescent="0.25">
      <c r="A4" s="160" t="s">
        <v>62</v>
      </c>
      <c r="B4" s="161"/>
      <c r="C4" s="161"/>
      <c r="D4" s="161"/>
      <c r="E4" s="161"/>
      <c r="F4" s="161"/>
      <c r="G4" s="161"/>
      <c r="H4" s="161"/>
      <c r="I4" s="161"/>
      <c r="J4" s="161"/>
      <c r="K4" s="161"/>
      <c r="L4" s="161"/>
      <c r="M4" s="161"/>
      <c r="N4" s="161"/>
      <c r="O4" s="161"/>
      <c r="P4" s="161"/>
      <c r="Q4" s="161"/>
      <c r="R4" s="161"/>
      <c r="S4" s="161"/>
      <c r="T4" s="161"/>
      <c r="U4" s="161"/>
      <c r="V4" s="161"/>
      <c r="W4" s="161"/>
      <c r="X4" s="161"/>
      <c r="Y4" s="162"/>
    </row>
    <row r="5" spans="1:36" ht="18" customHeight="1" x14ac:dyDescent="0.25">
      <c r="A5" s="163"/>
      <c r="B5" s="164"/>
      <c r="C5" s="164"/>
      <c r="D5" s="164"/>
      <c r="E5" s="165"/>
      <c r="F5" s="165"/>
      <c r="G5" s="165"/>
      <c r="H5" s="165"/>
      <c r="I5" s="165"/>
      <c r="J5" s="165"/>
      <c r="K5" s="165"/>
      <c r="L5" s="165"/>
      <c r="M5" s="165"/>
      <c r="N5" s="165"/>
      <c r="O5" s="165"/>
      <c r="P5" s="165"/>
      <c r="Q5" s="165"/>
      <c r="R5" s="165"/>
      <c r="S5" s="165"/>
      <c r="T5" s="165"/>
      <c r="U5" s="165"/>
      <c r="V5" s="165"/>
      <c r="W5" s="165"/>
      <c r="X5" s="165"/>
      <c r="Y5" s="166"/>
    </row>
    <row r="6" spans="1:36" ht="9.75" customHeight="1" x14ac:dyDescent="0.25">
      <c r="A6" s="167"/>
      <c r="B6" s="165"/>
      <c r="C6" s="165"/>
      <c r="D6" s="165"/>
      <c r="E6" s="165"/>
      <c r="F6" s="165"/>
      <c r="G6" s="165"/>
      <c r="H6" s="165"/>
      <c r="I6" s="165"/>
      <c r="J6" s="165"/>
      <c r="K6" s="165"/>
      <c r="L6" s="165"/>
      <c r="M6" s="165"/>
      <c r="N6" s="165"/>
      <c r="O6" s="165"/>
      <c r="P6" s="165"/>
      <c r="Q6" s="165"/>
      <c r="R6" s="165"/>
      <c r="S6" s="165"/>
      <c r="T6" s="165"/>
      <c r="U6" s="165"/>
      <c r="V6" s="165"/>
      <c r="W6" s="165"/>
      <c r="X6" s="165"/>
      <c r="Y6" s="166"/>
    </row>
    <row r="7" spans="1:36" ht="9.75" customHeight="1" x14ac:dyDescent="0.25">
      <c r="A7" s="167"/>
      <c r="B7" s="165"/>
      <c r="C7" s="165"/>
      <c r="D7" s="165"/>
      <c r="E7" s="165"/>
      <c r="F7" s="165"/>
      <c r="G7" s="165"/>
      <c r="H7" s="165"/>
      <c r="I7" s="165"/>
      <c r="J7" s="165"/>
      <c r="K7" s="165"/>
      <c r="L7" s="165"/>
      <c r="M7" s="165"/>
      <c r="N7" s="165"/>
      <c r="O7" s="165"/>
      <c r="P7" s="165"/>
      <c r="Q7" s="165"/>
      <c r="R7" s="165"/>
      <c r="S7" s="165"/>
      <c r="T7" s="165"/>
      <c r="U7" s="165"/>
      <c r="V7" s="165"/>
      <c r="W7" s="165"/>
      <c r="X7" s="165"/>
      <c r="Y7" s="166"/>
    </row>
    <row r="8" spans="1:36" ht="9.75" customHeight="1" x14ac:dyDescent="0.25">
      <c r="A8" s="421"/>
      <c r="B8" s="422"/>
      <c r="C8" s="422"/>
      <c r="D8" s="422"/>
      <c r="E8" s="422"/>
      <c r="F8" s="422"/>
      <c r="G8" s="422"/>
      <c r="H8" s="422"/>
      <c r="I8" s="422"/>
      <c r="J8" s="422"/>
      <c r="K8" s="422"/>
      <c r="L8" s="422"/>
      <c r="M8" s="422"/>
      <c r="N8" s="422"/>
      <c r="O8" s="422"/>
      <c r="P8" s="422"/>
      <c r="Q8" s="422"/>
      <c r="R8" s="422"/>
      <c r="S8" s="422"/>
      <c r="T8" s="422"/>
      <c r="U8" s="422"/>
      <c r="V8" s="422"/>
      <c r="W8" s="422"/>
      <c r="X8" s="422"/>
      <c r="Y8" s="423"/>
    </row>
    <row r="9" spans="1:36" x14ac:dyDescent="0.25">
      <c r="A9" s="317" t="s">
        <v>1</v>
      </c>
      <c r="B9" s="30"/>
      <c r="C9" s="30"/>
      <c r="D9" s="30"/>
      <c r="E9" s="224" t="s">
        <v>58</v>
      </c>
      <c r="F9" s="315"/>
      <c r="G9" s="315"/>
      <c r="H9" s="315"/>
      <c r="I9" s="315"/>
      <c r="J9" s="315"/>
      <c r="K9" s="315"/>
      <c r="L9" s="315"/>
      <c r="M9" s="315"/>
      <c r="N9" s="315"/>
      <c r="O9" s="315"/>
      <c r="P9" s="315"/>
      <c r="Q9" s="315"/>
      <c r="R9" s="315"/>
      <c r="S9" s="315"/>
      <c r="T9" s="315"/>
      <c r="U9" s="315"/>
      <c r="V9" s="315"/>
      <c r="W9" s="315"/>
      <c r="X9" s="315"/>
      <c r="Y9" s="316"/>
    </row>
    <row r="10" spans="1:36" s="1" customFormat="1" ht="12" customHeight="1" x14ac:dyDescent="0.25">
      <c r="A10" s="424"/>
      <c r="B10" s="31"/>
      <c r="C10" s="31"/>
      <c r="D10" s="31"/>
      <c r="E10" s="425"/>
      <c r="F10" s="426"/>
      <c r="G10" s="426"/>
      <c r="H10" s="426"/>
      <c r="I10" s="426"/>
      <c r="J10" s="426"/>
      <c r="K10" s="426"/>
      <c r="L10" s="426"/>
      <c r="M10" s="426"/>
      <c r="N10" s="426"/>
      <c r="O10" s="426"/>
      <c r="P10" s="426"/>
      <c r="Q10" s="426"/>
      <c r="R10" s="426"/>
      <c r="S10" s="426"/>
      <c r="T10" s="426"/>
      <c r="U10" s="426"/>
      <c r="V10" s="426"/>
      <c r="W10" s="426"/>
      <c r="X10" s="426"/>
      <c r="Y10" s="427"/>
    </row>
    <row r="11" spans="1:36" s="1" customFormat="1" ht="12" customHeight="1" x14ac:dyDescent="0.25">
      <c r="A11" s="424"/>
      <c r="B11" s="74"/>
      <c r="C11" s="74"/>
      <c r="D11" s="74"/>
      <c r="E11" s="349"/>
      <c r="F11" s="350"/>
      <c r="G11" s="350"/>
      <c r="H11" s="350"/>
      <c r="I11" s="350"/>
      <c r="J11" s="350"/>
      <c r="K11" s="350"/>
      <c r="L11" s="350"/>
      <c r="M11" s="350"/>
      <c r="N11" s="350"/>
      <c r="O11" s="350"/>
      <c r="P11" s="350"/>
      <c r="Q11" s="350"/>
      <c r="R11" s="350"/>
      <c r="S11" s="350"/>
      <c r="T11" s="350"/>
      <c r="U11" s="350"/>
      <c r="V11" s="350"/>
      <c r="W11" s="350"/>
      <c r="X11" s="350"/>
      <c r="Y11" s="351"/>
      <c r="Z11" s="21"/>
      <c r="AA11" s="21"/>
      <c r="AB11" s="21"/>
      <c r="AC11" s="21"/>
      <c r="AD11" s="21"/>
      <c r="AE11" s="21"/>
      <c r="AF11" s="21"/>
      <c r="AG11" s="21"/>
      <c r="AH11" s="21"/>
      <c r="AI11" s="21"/>
      <c r="AJ11" s="21"/>
    </row>
    <row r="12" spans="1:36" s="1" customFormat="1" ht="12" customHeight="1" x14ac:dyDescent="0.25">
      <c r="A12" s="428" t="s">
        <v>2</v>
      </c>
      <c r="B12" s="39"/>
      <c r="C12" s="39"/>
      <c r="D12" s="39"/>
      <c r="E12" s="454" t="s">
        <v>63</v>
      </c>
      <c r="F12" s="455"/>
      <c r="G12" s="455"/>
      <c r="H12" s="455"/>
      <c r="I12" s="455"/>
      <c r="J12" s="455"/>
      <c r="K12" s="455"/>
      <c r="L12" s="455"/>
      <c r="M12" s="455"/>
      <c r="N12" s="455"/>
      <c r="O12" s="455"/>
      <c r="P12" s="455"/>
      <c r="Q12" s="455"/>
      <c r="R12" s="455"/>
      <c r="S12" s="455"/>
      <c r="T12" s="455"/>
      <c r="U12" s="455"/>
      <c r="V12" s="455"/>
      <c r="W12" s="455"/>
      <c r="X12" s="455"/>
      <c r="Y12" s="455"/>
      <c r="Z12" s="21"/>
      <c r="AA12" s="21"/>
      <c r="AB12" s="21"/>
      <c r="AC12" s="21"/>
      <c r="AD12" s="21"/>
      <c r="AE12" s="21"/>
      <c r="AF12" s="21"/>
      <c r="AG12" s="21"/>
      <c r="AH12" s="21"/>
      <c r="AI12" s="21"/>
      <c r="AJ12" s="21"/>
    </row>
    <row r="13" spans="1:36" s="1" customFormat="1" ht="12" customHeight="1" x14ac:dyDescent="0.25">
      <c r="A13" s="429"/>
      <c r="B13" s="40"/>
      <c r="C13" s="40"/>
      <c r="D13" s="40"/>
      <c r="E13" s="455"/>
      <c r="F13" s="455"/>
      <c r="G13" s="455"/>
      <c r="H13" s="455"/>
      <c r="I13" s="455"/>
      <c r="J13" s="455"/>
      <c r="K13" s="455"/>
      <c r="L13" s="455"/>
      <c r="M13" s="455"/>
      <c r="N13" s="455"/>
      <c r="O13" s="455"/>
      <c r="P13" s="455"/>
      <c r="Q13" s="455"/>
      <c r="R13" s="455"/>
      <c r="S13" s="455"/>
      <c r="T13" s="455"/>
      <c r="U13" s="455"/>
      <c r="V13" s="455"/>
      <c r="W13" s="455"/>
      <c r="X13" s="455"/>
      <c r="Y13" s="455"/>
      <c r="Z13" s="2"/>
      <c r="AA13" s="2"/>
      <c r="AB13" s="2"/>
      <c r="AC13" s="2"/>
      <c r="AD13" s="2"/>
      <c r="AE13" s="2"/>
      <c r="AF13" s="2"/>
      <c r="AG13" s="2"/>
      <c r="AH13" s="2"/>
      <c r="AI13" s="2"/>
      <c r="AJ13" s="21"/>
    </row>
    <row r="14" spans="1:36" s="1" customFormat="1" ht="12" customHeight="1" x14ac:dyDescent="0.25">
      <c r="A14" s="429"/>
      <c r="B14" s="40"/>
      <c r="C14" s="40"/>
      <c r="D14" s="40"/>
      <c r="E14" s="455"/>
      <c r="F14" s="455"/>
      <c r="G14" s="455"/>
      <c r="H14" s="455"/>
      <c r="I14" s="455"/>
      <c r="J14" s="455"/>
      <c r="K14" s="455"/>
      <c r="L14" s="455"/>
      <c r="M14" s="455"/>
      <c r="N14" s="455"/>
      <c r="O14" s="455"/>
      <c r="P14" s="455"/>
      <c r="Q14" s="455"/>
      <c r="R14" s="455"/>
      <c r="S14" s="455"/>
      <c r="T14" s="455"/>
      <c r="U14" s="455"/>
      <c r="V14" s="455"/>
      <c r="W14" s="455"/>
      <c r="X14" s="455"/>
      <c r="Y14" s="455"/>
      <c r="Z14" s="2"/>
      <c r="AA14" s="2"/>
      <c r="AB14" s="2"/>
      <c r="AC14" s="2"/>
      <c r="AD14" s="2"/>
      <c r="AE14" s="2"/>
      <c r="AF14" s="2"/>
      <c r="AG14" s="2"/>
      <c r="AH14" s="2"/>
      <c r="AI14" s="2"/>
      <c r="AJ14" s="21"/>
    </row>
    <row r="15" spans="1:36" s="1" customFormat="1" ht="12" customHeight="1" x14ac:dyDescent="0.25">
      <c r="A15" s="430"/>
      <c r="B15" s="41"/>
      <c r="C15" s="41"/>
      <c r="D15" s="41"/>
      <c r="E15" s="455"/>
      <c r="F15" s="455"/>
      <c r="G15" s="455"/>
      <c r="H15" s="455"/>
      <c r="I15" s="455"/>
      <c r="J15" s="455"/>
      <c r="K15" s="455"/>
      <c r="L15" s="455"/>
      <c r="M15" s="455"/>
      <c r="N15" s="455"/>
      <c r="O15" s="455"/>
      <c r="P15" s="455"/>
      <c r="Q15" s="455"/>
      <c r="R15" s="455"/>
      <c r="S15" s="455"/>
      <c r="T15" s="455"/>
      <c r="U15" s="455"/>
      <c r="V15" s="455"/>
      <c r="W15" s="455"/>
      <c r="X15" s="455"/>
      <c r="Y15" s="455"/>
      <c r="Z15" s="2"/>
      <c r="AA15" s="2"/>
      <c r="AB15" s="2"/>
      <c r="AC15" s="2"/>
      <c r="AD15" s="2"/>
      <c r="AE15" s="2"/>
      <c r="AF15" s="2"/>
      <c r="AG15" s="2"/>
      <c r="AH15" s="2"/>
      <c r="AI15" s="2"/>
      <c r="AJ15" s="21"/>
    </row>
    <row r="16" spans="1:36" s="1" customFormat="1" ht="12" customHeight="1" x14ac:dyDescent="0.25">
      <c r="A16" s="347" t="s">
        <v>3</v>
      </c>
      <c r="B16" s="75"/>
      <c r="C16" s="75"/>
      <c r="D16" s="75"/>
      <c r="E16" s="456" t="s">
        <v>64</v>
      </c>
      <c r="F16" s="457"/>
      <c r="G16" s="457"/>
      <c r="H16" s="457"/>
      <c r="I16" s="457"/>
      <c r="J16" s="457"/>
      <c r="K16" s="457"/>
      <c r="L16" s="457"/>
      <c r="M16" s="457"/>
      <c r="N16" s="457"/>
      <c r="O16" s="457"/>
      <c r="P16" s="457"/>
      <c r="Q16" s="457"/>
      <c r="R16" s="457"/>
      <c r="S16" s="457"/>
      <c r="T16" s="457"/>
      <c r="U16" s="457"/>
      <c r="V16" s="457"/>
      <c r="W16" s="457"/>
      <c r="X16" s="457"/>
      <c r="Y16" s="458"/>
      <c r="Z16" s="2"/>
      <c r="AA16" s="2"/>
      <c r="AB16" s="2"/>
      <c r="AC16" s="2"/>
      <c r="AD16" s="2"/>
      <c r="AE16" s="2"/>
      <c r="AF16" s="2"/>
      <c r="AG16" s="2"/>
      <c r="AH16" s="2"/>
      <c r="AI16" s="2"/>
      <c r="AJ16" s="21"/>
    </row>
    <row r="17" spans="1:36" s="1" customFormat="1" x14ac:dyDescent="0.25">
      <c r="A17" s="348"/>
      <c r="B17" s="76"/>
      <c r="C17" s="76"/>
      <c r="D17" s="76"/>
      <c r="E17" s="459"/>
      <c r="F17" s="460"/>
      <c r="G17" s="460"/>
      <c r="H17" s="460"/>
      <c r="I17" s="460"/>
      <c r="J17" s="460"/>
      <c r="K17" s="460"/>
      <c r="L17" s="460"/>
      <c r="M17" s="460"/>
      <c r="N17" s="460"/>
      <c r="O17" s="460"/>
      <c r="P17" s="460"/>
      <c r="Q17" s="460"/>
      <c r="R17" s="460"/>
      <c r="S17" s="460"/>
      <c r="T17" s="460"/>
      <c r="U17" s="460"/>
      <c r="V17" s="460"/>
      <c r="W17" s="460"/>
      <c r="X17" s="460"/>
      <c r="Y17" s="461"/>
      <c r="Z17" s="21"/>
      <c r="AA17" s="21"/>
      <c r="AB17" s="21"/>
      <c r="AC17" s="21"/>
      <c r="AD17" s="21"/>
      <c r="AE17" s="21"/>
      <c r="AF17" s="21"/>
      <c r="AG17" s="21"/>
      <c r="AH17" s="21"/>
      <c r="AI17" s="21"/>
      <c r="AJ17" s="21"/>
    </row>
    <row r="18" spans="1:36" s="1" customFormat="1" ht="51" x14ac:dyDescent="0.25">
      <c r="A18" s="25" t="s">
        <v>4</v>
      </c>
      <c r="B18" s="77"/>
      <c r="C18" s="77"/>
      <c r="D18" s="77"/>
      <c r="E18" s="279" t="s">
        <v>64</v>
      </c>
      <c r="F18" s="205"/>
      <c r="G18" s="205"/>
      <c r="H18" s="205"/>
      <c r="I18" s="205"/>
      <c r="J18" s="205"/>
      <c r="K18" s="205"/>
      <c r="L18" s="205"/>
      <c r="M18" s="205"/>
      <c r="N18" s="205"/>
      <c r="O18" s="205"/>
      <c r="P18" s="205"/>
      <c r="Q18" s="205"/>
      <c r="R18" s="205"/>
      <c r="S18" s="205"/>
      <c r="T18" s="205"/>
      <c r="U18" s="205"/>
      <c r="V18" s="205"/>
      <c r="W18" s="205"/>
      <c r="X18" s="205"/>
      <c r="Y18" s="206"/>
      <c r="Z18" s="21"/>
      <c r="AA18" s="21"/>
      <c r="AB18" s="21"/>
      <c r="AC18" s="21"/>
      <c r="AD18" s="21"/>
      <c r="AE18" s="21"/>
      <c r="AF18" s="21"/>
      <c r="AG18" s="21"/>
      <c r="AH18" s="21"/>
      <c r="AI18" s="21"/>
      <c r="AJ18" s="21"/>
    </row>
    <row r="19" spans="1:36" s="1" customFormat="1" ht="30" customHeight="1" x14ac:dyDescent="0.25">
      <c r="A19" s="317" t="s">
        <v>5</v>
      </c>
      <c r="B19" s="30"/>
      <c r="C19" s="30"/>
      <c r="D19" s="30"/>
      <c r="E19" s="318">
        <v>0</v>
      </c>
      <c r="F19" s="319"/>
      <c r="G19" s="319"/>
      <c r="H19" s="320"/>
      <c r="I19" s="324" t="s">
        <v>6</v>
      </c>
      <c r="J19" s="325"/>
      <c r="K19" s="325"/>
      <c r="L19" s="325"/>
      <c r="M19" s="325"/>
      <c r="N19" s="325"/>
      <c r="O19" s="326"/>
      <c r="P19" s="330">
        <v>18830000</v>
      </c>
      <c r="Q19" s="331"/>
      <c r="R19" s="331"/>
      <c r="S19" s="331"/>
      <c r="T19" s="331"/>
      <c r="U19" s="331"/>
      <c r="V19" s="331"/>
      <c r="W19" s="331"/>
      <c r="X19" s="331"/>
      <c r="Y19" s="332"/>
      <c r="Z19" s="21"/>
      <c r="AA19" s="21"/>
      <c r="AB19" s="21"/>
      <c r="AC19" s="21"/>
      <c r="AD19" s="21"/>
      <c r="AE19" s="21"/>
      <c r="AF19" s="21"/>
      <c r="AG19" s="21"/>
      <c r="AH19" s="21"/>
      <c r="AI19" s="21"/>
      <c r="AJ19" s="21"/>
    </row>
    <row r="20" spans="1:36" s="1" customFormat="1" ht="15" customHeight="1" x14ac:dyDescent="0.25">
      <c r="A20" s="317"/>
      <c r="B20" s="38"/>
      <c r="C20" s="38"/>
      <c r="D20" s="38"/>
      <c r="E20" s="321"/>
      <c r="F20" s="322"/>
      <c r="G20" s="322"/>
      <c r="H20" s="323"/>
      <c r="I20" s="327"/>
      <c r="J20" s="328"/>
      <c r="K20" s="328"/>
      <c r="L20" s="328"/>
      <c r="M20" s="328"/>
      <c r="N20" s="328"/>
      <c r="O20" s="329"/>
      <c r="P20" s="333"/>
      <c r="Q20" s="334"/>
      <c r="R20" s="334"/>
      <c r="S20" s="334"/>
      <c r="T20" s="334"/>
      <c r="U20" s="334"/>
      <c r="V20" s="334"/>
      <c r="W20" s="334"/>
      <c r="X20" s="334"/>
      <c r="Y20" s="335"/>
    </row>
    <row r="21" spans="1:36" s="1" customFormat="1" x14ac:dyDescent="0.25">
      <c r="A21" s="201"/>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3"/>
    </row>
    <row r="22" spans="1:36" s="1" customFormat="1" x14ac:dyDescent="0.25">
      <c r="A22" s="204" t="s">
        <v>7</v>
      </c>
      <c r="B22" s="205"/>
      <c r="C22" s="205"/>
      <c r="D22" s="205"/>
      <c r="E22" s="206"/>
      <c r="F22" s="207" t="s">
        <v>65</v>
      </c>
      <c r="G22" s="208"/>
      <c r="H22" s="208"/>
      <c r="I22" s="208"/>
      <c r="J22" s="208"/>
      <c r="K22" s="208"/>
      <c r="L22" s="208"/>
      <c r="M22" s="208"/>
      <c r="N22" s="208"/>
      <c r="O22" s="208"/>
      <c r="P22" s="208"/>
      <c r="Q22" s="208"/>
      <c r="R22" s="208"/>
      <c r="S22" s="208"/>
      <c r="T22" s="208"/>
      <c r="U22" s="208"/>
      <c r="V22" s="208"/>
      <c r="W22" s="208"/>
      <c r="X22" s="208"/>
      <c r="Y22" s="209"/>
    </row>
    <row r="23" spans="1:36" s="1" customFormat="1" x14ac:dyDescent="0.25">
      <c r="A23" s="210" t="s">
        <v>8</v>
      </c>
      <c r="B23" s="208"/>
      <c r="C23" s="208"/>
      <c r="D23" s="208"/>
      <c r="E23" s="209"/>
      <c r="F23" s="211" t="s">
        <v>66</v>
      </c>
      <c r="G23" s="212"/>
      <c r="H23" s="212"/>
      <c r="I23" s="212"/>
      <c r="J23" s="212"/>
      <c r="K23" s="212"/>
      <c r="L23" s="212"/>
      <c r="M23" s="212"/>
      <c r="N23" s="212"/>
      <c r="O23" s="212"/>
      <c r="P23" s="212"/>
      <c r="Q23" s="212"/>
      <c r="R23" s="212"/>
      <c r="S23" s="212"/>
      <c r="T23" s="212"/>
      <c r="U23" s="212"/>
      <c r="V23" s="212"/>
      <c r="W23" s="212"/>
      <c r="X23" s="212"/>
      <c r="Y23" s="213"/>
    </row>
    <row r="24" spans="1:36" s="1" customFormat="1" x14ac:dyDescent="0.25">
      <c r="A24" s="32"/>
      <c r="B24" s="42"/>
      <c r="C24" s="42"/>
      <c r="D24" s="42"/>
      <c r="E24" s="33"/>
      <c r="F24" s="34" t="s">
        <v>67</v>
      </c>
      <c r="G24" s="35"/>
      <c r="H24" s="35"/>
      <c r="I24" s="35"/>
      <c r="J24" s="35"/>
      <c r="K24" s="35"/>
      <c r="L24" s="35"/>
      <c r="M24" s="35"/>
      <c r="N24" s="35"/>
      <c r="O24" s="35"/>
      <c r="P24" s="35"/>
      <c r="Q24" s="35"/>
      <c r="R24" s="35"/>
      <c r="S24" s="35"/>
      <c r="T24" s="35"/>
      <c r="U24" s="35"/>
      <c r="V24" s="35"/>
      <c r="W24" s="35"/>
      <c r="X24" s="35"/>
      <c r="Y24" s="36"/>
    </row>
    <row r="25" spans="1:36" s="3" customFormat="1" x14ac:dyDescent="0.25">
      <c r="A25" s="32"/>
      <c r="B25" s="42"/>
      <c r="C25" s="42"/>
      <c r="D25" s="42"/>
      <c r="E25" s="33"/>
      <c r="F25" s="34" t="s">
        <v>68</v>
      </c>
      <c r="G25" s="35"/>
      <c r="H25" s="35"/>
      <c r="I25" s="35"/>
      <c r="J25" s="35"/>
      <c r="K25" s="35"/>
      <c r="L25" s="35"/>
      <c r="M25" s="35"/>
      <c r="N25" s="35"/>
      <c r="O25" s="35"/>
      <c r="P25" s="35"/>
      <c r="Q25" s="35"/>
      <c r="R25" s="35"/>
      <c r="S25" s="35"/>
      <c r="T25" s="35"/>
      <c r="U25" s="35"/>
      <c r="V25" s="35"/>
      <c r="W25" s="35"/>
      <c r="X25" s="35"/>
      <c r="Y25" s="36"/>
    </row>
    <row r="26" spans="1:36" s="1" customFormat="1" x14ac:dyDescent="0.25">
      <c r="A26" s="32"/>
      <c r="B26" s="42"/>
      <c r="C26" s="42"/>
      <c r="D26" s="42"/>
      <c r="E26" s="33"/>
      <c r="F26" s="34" t="s">
        <v>69</v>
      </c>
      <c r="G26" s="35"/>
      <c r="H26" s="35"/>
      <c r="I26" s="35"/>
      <c r="J26" s="35"/>
      <c r="K26" s="35"/>
      <c r="L26" s="35"/>
      <c r="M26" s="35"/>
      <c r="N26" s="35"/>
      <c r="O26" s="35"/>
      <c r="P26" s="35"/>
      <c r="Q26" s="35"/>
      <c r="R26" s="35"/>
      <c r="S26" s="35"/>
      <c r="T26" s="35"/>
      <c r="U26" s="35"/>
      <c r="V26" s="35"/>
      <c r="W26" s="35"/>
      <c r="X26" s="35"/>
      <c r="Y26" s="36"/>
    </row>
    <row r="27" spans="1:36" s="1" customFormat="1" x14ac:dyDescent="0.25">
      <c r="A27" s="267" t="s">
        <v>9</v>
      </c>
      <c r="B27" s="268"/>
      <c r="C27" s="268"/>
      <c r="D27" s="268"/>
      <c r="E27" s="269"/>
      <c r="F27" s="267" t="s">
        <v>10</v>
      </c>
      <c r="G27" s="268"/>
      <c r="H27" s="268"/>
      <c r="I27" s="268"/>
      <c r="J27" s="268"/>
      <c r="K27" s="268"/>
      <c r="L27" s="268"/>
      <c r="M27" s="268"/>
      <c r="N27" s="268"/>
      <c r="O27" s="268"/>
      <c r="P27" s="268"/>
      <c r="Q27" s="268"/>
      <c r="R27" s="268"/>
      <c r="S27" s="268"/>
      <c r="T27" s="268"/>
      <c r="U27" s="268"/>
      <c r="V27" s="268"/>
      <c r="W27" s="268"/>
      <c r="X27" s="268"/>
      <c r="Y27" s="269"/>
    </row>
    <row r="28" spans="1:36" s="1" customFormat="1" x14ac:dyDescent="0.25">
      <c r="A28" s="267"/>
      <c r="B28" s="268"/>
      <c r="C28" s="268"/>
      <c r="D28" s="268"/>
      <c r="E28" s="269"/>
      <c r="F28" s="4" t="s">
        <v>11</v>
      </c>
      <c r="G28" s="26">
        <v>2</v>
      </c>
      <c r="H28" s="4" t="s">
        <v>12</v>
      </c>
      <c r="I28" s="270" t="s">
        <v>70</v>
      </c>
      <c r="J28" s="271"/>
      <c r="K28" s="272" t="s">
        <v>13</v>
      </c>
      <c r="L28" s="273"/>
      <c r="M28" s="274"/>
      <c r="N28" s="43"/>
      <c r="O28" s="270" t="s">
        <v>70</v>
      </c>
      <c r="P28" s="275"/>
      <c r="Q28" s="275"/>
      <c r="R28" s="271"/>
      <c r="S28" s="5"/>
      <c r="T28" s="6"/>
      <c r="U28" s="6"/>
      <c r="V28" s="6"/>
      <c r="W28" s="6"/>
      <c r="X28" s="6"/>
      <c r="Y28" s="7"/>
    </row>
    <row r="29" spans="1:36" s="1" customFormat="1" x14ac:dyDescent="0.25">
      <c r="A29" s="276"/>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8"/>
    </row>
    <row r="30" spans="1:36" s="1" customFormat="1" x14ac:dyDescent="0.25">
      <c r="A30" s="204" t="s">
        <v>14</v>
      </c>
      <c r="B30" s="205"/>
      <c r="C30" s="205"/>
      <c r="D30" s="205"/>
      <c r="E30" s="206"/>
      <c r="F30" s="207" t="s">
        <v>71</v>
      </c>
      <c r="G30" s="208"/>
      <c r="H30" s="208"/>
      <c r="I30" s="208"/>
      <c r="J30" s="208"/>
      <c r="K30" s="208"/>
      <c r="L30" s="208"/>
      <c r="M30" s="208"/>
      <c r="N30" s="208"/>
      <c r="O30" s="208"/>
      <c r="P30" s="208"/>
      <c r="Q30" s="208"/>
      <c r="R30" s="208"/>
      <c r="S30" s="208"/>
      <c r="T30" s="208"/>
      <c r="U30" s="208"/>
      <c r="V30" s="208"/>
      <c r="W30" s="208"/>
      <c r="X30" s="208"/>
      <c r="Y30" s="209"/>
    </row>
    <row r="31" spans="1:36" s="1" customFormat="1" x14ac:dyDescent="0.25">
      <c r="A31" s="8"/>
      <c r="B31" s="9"/>
      <c r="C31" s="9"/>
      <c r="D31" s="9"/>
      <c r="E31" s="9"/>
      <c r="F31" s="9"/>
      <c r="G31" s="9"/>
      <c r="H31" s="9"/>
      <c r="I31" s="9"/>
      <c r="J31" s="9"/>
      <c r="K31" s="9"/>
      <c r="L31" s="9"/>
      <c r="M31" s="9"/>
      <c r="N31" s="9"/>
      <c r="O31" s="9"/>
      <c r="P31" s="9"/>
      <c r="Q31" s="9"/>
      <c r="R31" s="9"/>
      <c r="S31" s="9"/>
      <c r="T31" s="9"/>
      <c r="U31" s="9"/>
      <c r="V31" s="9"/>
      <c r="W31" s="9"/>
      <c r="X31" s="9"/>
      <c r="Y31" s="10"/>
    </row>
    <row r="32" spans="1:36" s="1" customFormat="1" x14ac:dyDescent="0.25">
      <c r="A32" s="279" t="s">
        <v>15</v>
      </c>
      <c r="B32" s="280"/>
      <c r="C32" s="280"/>
      <c r="D32" s="280"/>
      <c r="E32" s="206"/>
      <c r="F32" s="11" t="s">
        <v>16</v>
      </c>
      <c r="G32" s="11" t="s">
        <v>72</v>
      </c>
      <c r="H32" s="207" t="s">
        <v>17</v>
      </c>
      <c r="I32" s="208"/>
      <c r="J32" s="209"/>
      <c r="K32" s="281" t="s">
        <v>18</v>
      </c>
      <c r="L32" s="282"/>
      <c r="M32" s="282"/>
      <c r="N32" s="282"/>
      <c r="O32" s="282"/>
      <c r="P32" s="282"/>
      <c r="Q32" s="282"/>
      <c r="R32" s="282"/>
      <c r="S32" s="282"/>
      <c r="T32" s="282"/>
      <c r="U32" s="282"/>
      <c r="V32" s="282"/>
      <c r="W32" s="282"/>
      <c r="X32" s="282"/>
      <c r="Y32" s="283"/>
    </row>
    <row r="33" spans="1:25" x14ac:dyDescent="0.25">
      <c r="A33" s="244"/>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x14ac:dyDescent="0.25">
      <c r="A34" s="247" t="s">
        <v>19</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9"/>
    </row>
    <row r="35" spans="1:25" ht="15" customHeight="1" x14ac:dyDescent="0.25">
      <c r="A35" s="250" t="s">
        <v>20</v>
      </c>
      <c r="B35" s="252" t="s">
        <v>73</v>
      </c>
      <c r="C35" s="253"/>
      <c r="D35" s="253"/>
      <c r="E35" s="253"/>
      <c r="F35" s="253"/>
      <c r="G35" s="253"/>
      <c r="H35" s="253"/>
      <c r="I35" s="253"/>
      <c r="J35" s="253"/>
      <c r="K35" s="253"/>
      <c r="L35" s="253"/>
      <c r="M35" s="253"/>
      <c r="N35" s="253"/>
      <c r="O35" s="253"/>
      <c r="P35" s="253"/>
      <c r="Q35" s="253"/>
      <c r="R35" s="253"/>
      <c r="S35" s="253"/>
      <c r="T35" s="253"/>
      <c r="U35" s="253"/>
      <c r="V35" s="253"/>
      <c r="W35" s="253"/>
      <c r="X35" s="253"/>
      <c r="Y35" s="254"/>
    </row>
    <row r="36" spans="1:25" x14ac:dyDescent="0.25">
      <c r="A36" s="251"/>
      <c r="B36" s="255"/>
      <c r="C36" s="256"/>
      <c r="D36" s="256"/>
      <c r="E36" s="256"/>
      <c r="F36" s="256"/>
      <c r="G36" s="256"/>
      <c r="H36" s="256"/>
      <c r="I36" s="256"/>
      <c r="J36" s="256"/>
      <c r="K36" s="256"/>
      <c r="L36" s="256"/>
      <c r="M36" s="256"/>
      <c r="N36" s="256"/>
      <c r="O36" s="256"/>
      <c r="P36" s="256"/>
      <c r="Q36" s="256"/>
      <c r="R36" s="256"/>
      <c r="S36" s="256"/>
      <c r="T36" s="256"/>
      <c r="U36" s="256"/>
      <c r="V36" s="256"/>
      <c r="W36" s="256"/>
      <c r="X36" s="256"/>
      <c r="Y36" s="257"/>
    </row>
    <row r="37" spans="1:25" x14ac:dyDescent="0.25">
      <c r="A37" s="251"/>
      <c r="B37" s="258"/>
      <c r="C37" s="259"/>
      <c r="D37" s="259"/>
      <c r="E37" s="259"/>
      <c r="F37" s="259"/>
      <c r="G37" s="259"/>
      <c r="H37" s="259"/>
      <c r="I37" s="259"/>
      <c r="J37" s="259"/>
      <c r="K37" s="259"/>
      <c r="L37" s="259"/>
      <c r="M37" s="259"/>
      <c r="N37" s="259"/>
      <c r="O37" s="259"/>
      <c r="P37" s="259"/>
      <c r="Q37" s="259"/>
      <c r="R37" s="259"/>
      <c r="S37" s="259"/>
      <c r="T37" s="259"/>
      <c r="U37" s="259"/>
      <c r="V37" s="259"/>
      <c r="W37" s="259"/>
      <c r="X37" s="259"/>
      <c r="Y37" s="260"/>
    </row>
    <row r="38" spans="1:25" x14ac:dyDescent="0.25">
      <c r="A38" s="261"/>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3"/>
    </row>
    <row r="39" spans="1:25" ht="15" customHeight="1" x14ac:dyDescent="0.25">
      <c r="A39" s="264" t="s">
        <v>21</v>
      </c>
      <c r="B39" s="298" t="s">
        <v>74</v>
      </c>
      <c r="C39" s="299"/>
      <c r="D39" s="299"/>
      <c r="E39" s="299"/>
      <c r="F39" s="299"/>
      <c r="G39" s="299"/>
      <c r="H39" s="299"/>
      <c r="I39" s="299"/>
      <c r="J39" s="299"/>
      <c r="K39" s="299"/>
      <c r="L39" s="299"/>
      <c r="M39" s="299"/>
      <c r="N39" s="299"/>
      <c r="O39" s="299"/>
      <c r="P39" s="299"/>
      <c r="Q39" s="299"/>
      <c r="R39" s="299"/>
      <c r="S39" s="299"/>
      <c r="T39" s="299"/>
      <c r="U39" s="299"/>
      <c r="V39" s="299"/>
      <c r="W39" s="299"/>
      <c r="X39" s="299"/>
      <c r="Y39" s="300"/>
    </row>
    <row r="40" spans="1:25" x14ac:dyDescent="0.25">
      <c r="A40" s="265"/>
      <c r="B40" s="301"/>
      <c r="C40" s="302"/>
      <c r="D40" s="302"/>
      <c r="E40" s="302"/>
      <c r="F40" s="302"/>
      <c r="G40" s="302"/>
      <c r="H40" s="302"/>
      <c r="I40" s="302"/>
      <c r="J40" s="302"/>
      <c r="K40" s="302"/>
      <c r="L40" s="302"/>
      <c r="M40" s="302"/>
      <c r="N40" s="302"/>
      <c r="O40" s="302"/>
      <c r="P40" s="302"/>
      <c r="Q40" s="302"/>
      <c r="R40" s="302"/>
      <c r="S40" s="302"/>
      <c r="T40" s="302"/>
      <c r="U40" s="302"/>
      <c r="V40" s="302"/>
      <c r="W40" s="302"/>
      <c r="X40" s="302"/>
      <c r="Y40" s="303"/>
    </row>
    <row r="41" spans="1:25" ht="15" customHeight="1" x14ac:dyDescent="0.25">
      <c r="A41" s="266"/>
      <c r="B41" s="304"/>
      <c r="C41" s="305"/>
      <c r="D41" s="305"/>
      <c r="E41" s="305"/>
      <c r="F41" s="305"/>
      <c r="G41" s="305"/>
      <c r="H41" s="305"/>
      <c r="I41" s="305"/>
      <c r="J41" s="305"/>
      <c r="K41" s="305"/>
      <c r="L41" s="305"/>
      <c r="M41" s="305"/>
      <c r="N41" s="305"/>
      <c r="O41" s="305"/>
      <c r="P41" s="305"/>
      <c r="Q41" s="305"/>
      <c r="R41" s="305"/>
      <c r="S41" s="305"/>
      <c r="T41" s="305"/>
      <c r="U41" s="305"/>
      <c r="V41" s="305"/>
      <c r="W41" s="305"/>
      <c r="X41" s="305"/>
      <c r="Y41" s="306"/>
    </row>
    <row r="42" spans="1:25" ht="30" customHeight="1" x14ac:dyDescent="0.25">
      <c r="A42" s="307"/>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9"/>
    </row>
    <row r="43" spans="1:25" ht="12" customHeight="1" x14ac:dyDescent="0.25">
      <c r="A43" s="310" t="s">
        <v>22</v>
      </c>
      <c r="B43" s="311"/>
      <c r="C43" s="312"/>
      <c r="D43" s="312"/>
      <c r="E43" s="312"/>
      <c r="F43" s="312"/>
      <c r="G43" s="312"/>
      <c r="H43" s="311"/>
      <c r="I43" s="311"/>
      <c r="J43" s="313"/>
      <c r="K43" s="298" t="s">
        <v>75</v>
      </c>
      <c r="L43" s="300"/>
      <c r="M43" s="298" t="s">
        <v>23</v>
      </c>
      <c r="N43" s="299"/>
      <c r="O43" s="300"/>
      <c r="P43" s="298" t="s">
        <v>24</v>
      </c>
      <c r="Q43" s="299"/>
      <c r="R43" s="300"/>
      <c r="S43" s="298" t="s">
        <v>25</v>
      </c>
      <c r="T43" s="299"/>
      <c r="U43" s="300"/>
      <c r="V43" s="298" t="s">
        <v>26</v>
      </c>
      <c r="W43" s="299"/>
      <c r="X43" s="300"/>
      <c r="Y43" s="352" t="s">
        <v>0</v>
      </c>
    </row>
    <row r="44" spans="1:25" ht="12" customHeight="1" x14ac:dyDescent="0.25">
      <c r="A44" s="252" t="s">
        <v>27</v>
      </c>
      <c r="B44" s="254"/>
      <c r="C44" s="252" t="s">
        <v>76</v>
      </c>
      <c r="D44" s="254"/>
      <c r="E44" s="355" t="s">
        <v>28</v>
      </c>
      <c r="F44" s="356"/>
      <c r="G44" s="359" t="s">
        <v>77</v>
      </c>
      <c r="H44" s="298" t="s">
        <v>78</v>
      </c>
      <c r="I44" s="299"/>
      <c r="J44" s="300"/>
      <c r="K44" s="301"/>
      <c r="L44" s="303"/>
      <c r="M44" s="304"/>
      <c r="N44" s="305"/>
      <c r="O44" s="306"/>
      <c r="P44" s="304"/>
      <c r="Q44" s="305"/>
      <c r="R44" s="306"/>
      <c r="S44" s="304"/>
      <c r="T44" s="305"/>
      <c r="U44" s="306"/>
      <c r="V44" s="304"/>
      <c r="W44" s="305"/>
      <c r="X44" s="306"/>
      <c r="Y44" s="353"/>
    </row>
    <row r="45" spans="1:25" ht="12" customHeight="1" x14ac:dyDescent="0.25">
      <c r="A45" s="258"/>
      <c r="B45" s="260"/>
      <c r="C45" s="258"/>
      <c r="D45" s="260"/>
      <c r="E45" s="357"/>
      <c r="F45" s="358"/>
      <c r="G45" s="360"/>
      <c r="H45" s="304"/>
      <c r="I45" s="305"/>
      <c r="J45" s="306"/>
      <c r="K45" s="304"/>
      <c r="L45" s="306"/>
      <c r="M45" s="44" t="s">
        <v>47</v>
      </c>
      <c r="N45" s="78" t="s">
        <v>79</v>
      </c>
      <c r="O45" s="79" t="s">
        <v>80</v>
      </c>
      <c r="P45" s="44" t="s">
        <v>47</v>
      </c>
      <c r="Q45" s="78" t="s">
        <v>79</v>
      </c>
      <c r="R45" s="79" t="s">
        <v>80</v>
      </c>
      <c r="S45" s="44" t="s">
        <v>47</v>
      </c>
      <c r="T45" s="78" t="s">
        <v>79</v>
      </c>
      <c r="U45" s="79" t="s">
        <v>80</v>
      </c>
      <c r="V45" s="44" t="s">
        <v>47</v>
      </c>
      <c r="W45" s="78" t="s">
        <v>79</v>
      </c>
      <c r="X45" s="79" t="s">
        <v>80</v>
      </c>
      <c r="Y45" s="354"/>
    </row>
    <row r="46" spans="1:25" ht="12" customHeight="1" x14ac:dyDescent="0.25">
      <c r="A46" s="292" t="s">
        <v>81</v>
      </c>
      <c r="B46" s="293"/>
      <c r="C46" s="80" t="s">
        <v>82</v>
      </c>
      <c r="D46" s="81" t="s">
        <v>83</v>
      </c>
      <c r="E46" s="224" t="s">
        <v>84</v>
      </c>
      <c r="F46" s="225"/>
      <c r="G46" s="284" t="s">
        <v>85</v>
      </c>
      <c r="H46" s="82" t="s">
        <v>29</v>
      </c>
      <c r="I46" s="214">
        <f>+O46+R46+U46+X46</f>
        <v>493</v>
      </c>
      <c r="J46" s="215"/>
      <c r="K46" s="286">
        <f>+((I46-I47)/I47)*100%</f>
        <v>0.26735218508997427</v>
      </c>
      <c r="L46" s="287"/>
      <c r="M46" s="290">
        <f>+((O46-O47)/+O47)*100%</f>
        <v>0.44444444444444442</v>
      </c>
      <c r="N46" s="83" t="s">
        <v>82</v>
      </c>
      <c r="O46" s="29">
        <v>13</v>
      </c>
      <c r="P46" s="290">
        <f>+((R46-R47)/+R47)*100%</f>
        <v>8.3333333333333329E-2</v>
      </c>
      <c r="Q46" s="83" t="s">
        <v>82</v>
      </c>
      <c r="R46" s="29">
        <v>130</v>
      </c>
      <c r="S46" s="290">
        <f>+((U46-U47)/+U47)*100%</f>
        <v>0.15384615384615385</v>
      </c>
      <c r="T46" s="83" t="s">
        <v>82</v>
      </c>
      <c r="U46" s="29">
        <v>150</v>
      </c>
      <c r="V46" s="290">
        <f>+((X46-X47)/+X47)*100%</f>
        <v>0.53846153846153844</v>
      </c>
      <c r="W46" s="83" t="s">
        <v>82</v>
      </c>
      <c r="X46" s="29">
        <v>200</v>
      </c>
      <c r="Y46" s="361">
        <f>+I46/I47</f>
        <v>1.2673521850899743</v>
      </c>
    </row>
    <row r="47" spans="1:25" x14ac:dyDescent="0.25">
      <c r="A47" s="294"/>
      <c r="B47" s="295"/>
      <c r="C47" s="84"/>
      <c r="D47" s="363" t="s">
        <v>86</v>
      </c>
      <c r="E47" s="226"/>
      <c r="F47" s="227"/>
      <c r="G47" s="285"/>
      <c r="H47" s="82" t="s">
        <v>87</v>
      </c>
      <c r="I47" s="214">
        <f t="shared" ref="I47" si="0">+O47+R47+U47+X47</f>
        <v>389</v>
      </c>
      <c r="J47" s="215"/>
      <c r="K47" s="288"/>
      <c r="L47" s="289"/>
      <c r="M47" s="291"/>
      <c r="N47" s="83" t="s">
        <v>88</v>
      </c>
      <c r="O47" s="37">
        <v>9</v>
      </c>
      <c r="P47" s="291"/>
      <c r="Q47" s="83" t="s">
        <v>88</v>
      </c>
      <c r="R47" s="37">
        <v>120</v>
      </c>
      <c r="S47" s="291"/>
      <c r="T47" s="83" t="s">
        <v>88</v>
      </c>
      <c r="U47" s="37">
        <v>130</v>
      </c>
      <c r="V47" s="291"/>
      <c r="W47" s="83" t="s">
        <v>88</v>
      </c>
      <c r="X47" s="37">
        <v>130</v>
      </c>
      <c r="Y47" s="362"/>
    </row>
    <row r="48" spans="1:25" x14ac:dyDescent="0.25">
      <c r="A48" s="85"/>
      <c r="B48" s="86"/>
      <c r="C48" s="84"/>
      <c r="D48" s="363"/>
      <c r="E48" s="226"/>
      <c r="F48" s="227"/>
      <c r="G48" s="230" t="s">
        <v>89</v>
      </c>
      <c r="H48" s="82" t="s">
        <v>29</v>
      </c>
      <c r="I48" s="214">
        <v>100</v>
      </c>
      <c r="J48" s="215"/>
      <c r="K48" s="286">
        <f>+((I48-I49)/I49)*100%</f>
        <v>2.0408163265306121E-2</v>
      </c>
      <c r="L48" s="287"/>
      <c r="M48" s="290">
        <f>+((O48-O49)/+O49)*100%</f>
        <v>0.3</v>
      </c>
      <c r="N48" s="83" t="s">
        <v>82</v>
      </c>
      <c r="O48" s="29">
        <v>130</v>
      </c>
      <c r="P48" s="290">
        <f>+((R48-R49)/+R49)*100%</f>
        <v>0.1111111111111111</v>
      </c>
      <c r="Q48" s="83" t="s">
        <v>82</v>
      </c>
      <c r="R48" s="29">
        <v>100</v>
      </c>
      <c r="S48" s="290">
        <f>+((U48-U49)/+U49)*100%</f>
        <v>0.15384615384615385</v>
      </c>
      <c r="T48" s="83" t="s">
        <v>82</v>
      </c>
      <c r="U48" s="29">
        <v>150</v>
      </c>
      <c r="V48" s="290">
        <f>+((X48-X49)/+X49)*100%</f>
        <v>0.52307692307692311</v>
      </c>
      <c r="W48" s="83" t="s">
        <v>82</v>
      </c>
      <c r="X48" s="29">
        <v>198</v>
      </c>
      <c r="Y48" s="87">
        <f>+I48/I49</f>
        <v>1.0204081632653061</v>
      </c>
    </row>
    <row r="49" spans="1:25" ht="15" customHeight="1" x14ac:dyDescent="0.25">
      <c r="A49" s="296" t="s">
        <v>90</v>
      </c>
      <c r="B49" s="297"/>
      <c r="C49" s="88"/>
      <c r="D49" s="364"/>
      <c r="E49" s="228"/>
      <c r="F49" s="229"/>
      <c r="G49" s="231"/>
      <c r="H49" s="82" t="s">
        <v>87</v>
      </c>
      <c r="I49" s="214">
        <v>98</v>
      </c>
      <c r="J49" s="215"/>
      <c r="K49" s="288"/>
      <c r="L49" s="289"/>
      <c r="M49" s="291"/>
      <c r="N49" s="83" t="s">
        <v>88</v>
      </c>
      <c r="O49" s="37">
        <v>100</v>
      </c>
      <c r="P49" s="291"/>
      <c r="Q49" s="83" t="s">
        <v>88</v>
      </c>
      <c r="R49" s="37">
        <v>90</v>
      </c>
      <c r="S49" s="291"/>
      <c r="T49" s="83" t="s">
        <v>88</v>
      </c>
      <c r="U49" s="37">
        <v>130</v>
      </c>
      <c r="V49" s="291"/>
      <c r="W49" s="83" t="s">
        <v>88</v>
      </c>
      <c r="X49" s="37">
        <v>130</v>
      </c>
      <c r="Y49" s="87"/>
    </row>
    <row r="50" spans="1:25" x14ac:dyDescent="0.25">
      <c r="A50" s="220" t="s">
        <v>91</v>
      </c>
      <c r="B50" s="221"/>
      <c r="C50" s="89" t="s">
        <v>88</v>
      </c>
      <c r="D50" s="90" t="s">
        <v>92</v>
      </c>
      <c r="E50" s="224" t="s">
        <v>84</v>
      </c>
      <c r="F50" s="225"/>
      <c r="G50" s="230" t="s">
        <v>93</v>
      </c>
      <c r="H50" s="232"/>
      <c r="I50" s="233"/>
      <c r="J50" s="234"/>
      <c r="K50" s="216" t="s">
        <v>77</v>
      </c>
      <c r="L50" s="217"/>
      <c r="M50" s="385">
        <v>4707499.99</v>
      </c>
      <c r="N50" s="386"/>
      <c r="O50" s="387"/>
      <c r="P50" s="375">
        <v>4707499.99</v>
      </c>
      <c r="Q50" s="376"/>
      <c r="R50" s="377"/>
      <c r="S50" s="375">
        <v>4707499.99</v>
      </c>
      <c r="T50" s="376"/>
      <c r="U50" s="377"/>
      <c r="V50" s="375">
        <v>4707500.03</v>
      </c>
      <c r="W50" s="376"/>
      <c r="X50" s="377"/>
      <c r="Y50" s="365">
        <f>+M50+P50+S50+V50</f>
        <v>18830000</v>
      </c>
    </row>
    <row r="51" spans="1:25" ht="15" customHeight="1" x14ac:dyDescent="0.25">
      <c r="A51" s="222"/>
      <c r="B51" s="223"/>
      <c r="C51" s="84"/>
      <c r="D51" s="363" t="s">
        <v>94</v>
      </c>
      <c r="E51" s="226"/>
      <c r="F51" s="227"/>
      <c r="G51" s="231"/>
      <c r="H51" s="235"/>
      <c r="I51" s="236"/>
      <c r="J51" s="237"/>
      <c r="K51" s="218"/>
      <c r="L51" s="219"/>
      <c r="M51" s="388"/>
      <c r="N51" s="389"/>
      <c r="O51" s="390"/>
      <c r="P51" s="378"/>
      <c r="Q51" s="379"/>
      <c r="R51" s="380"/>
      <c r="S51" s="378"/>
      <c r="T51" s="379"/>
      <c r="U51" s="380"/>
      <c r="V51" s="378"/>
      <c r="W51" s="379"/>
      <c r="X51" s="380"/>
      <c r="Y51" s="366"/>
    </row>
    <row r="52" spans="1:25" ht="15" customHeight="1" x14ac:dyDescent="0.25">
      <c r="A52" s="91"/>
      <c r="B52" s="92"/>
      <c r="C52" s="84"/>
      <c r="D52" s="363"/>
      <c r="E52" s="226"/>
      <c r="F52" s="227"/>
      <c r="G52" s="230" t="s">
        <v>95</v>
      </c>
      <c r="H52" s="93"/>
      <c r="I52" s="94"/>
      <c r="J52" s="95"/>
      <c r="K52" s="216"/>
      <c r="L52" s="217"/>
      <c r="M52" s="369">
        <v>2932982.41</v>
      </c>
      <c r="N52" s="370"/>
      <c r="O52" s="371"/>
      <c r="P52" s="375">
        <v>5877902.3600000003</v>
      </c>
      <c r="Q52" s="376"/>
      <c r="R52" s="377"/>
      <c r="S52" s="375">
        <v>6597016.8600000003</v>
      </c>
      <c r="T52" s="376"/>
      <c r="U52" s="377"/>
      <c r="V52" s="375">
        <v>8101150.9199999999</v>
      </c>
      <c r="W52" s="376"/>
      <c r="X52" s="377"/>
      <c r="Y52" s="365">
        <f>+M52+P52+S52+V52</f>
        <v>23509052.549999997</v>
      </c>
    </row>
    <row r="53" spans="1:25" ht="30" customHeight="1" x14ac:dyDescent="0.25">
      <c r="A53" s="96" t="s">
        <v>96</v>
      </c>
      <c r="B53" s="97" t="s">
        <v>97</v>
      </c>
      <c r="C53" s="88"/>
      <c r="D53" s="364"/>
      <c r="E53" s="228"/>
      <c r="F53" s="229"/>
      <c r="G53" s="231"/>
      <c r="H53" s="98"/>
      <c r="I53" s="99"/>
      <c r="J53" s="100"/>
      <c r="K53" s="218"/>
      <c r="L53" s="219"/>
      <c r="M53" s="372"/>
      <c r="N53" s="373"/>
      <c r="O53" s="374"/>
      <c r="P53" s="378"/>
      <c r="Q53" s="379"/>
      <c r="R53" s="380"/>
      <c r="S53" s="378"/>
      <c r="T53" s="379"/>
      <c r="U53" s="380"/>
      <c r="V53" s="378"/>
      <c r="W53" s="379"/>
      <c r="X53" s="380"/>
      <c r="Y53" s="366"/>
    </row>
    <row r="54" spans="1:25" ht="12" customHeight="1" x14ac:dyDescent="0.25">
      <c r="A54" s="381"/>
      <c r="B54" s="382"/>
      <c r="C54" s="383"/>
      <c r="D54" s="383"/>
      <c r="E54" s="382"/>
      <c r="F54" s="382"/>
      <c r="G54" s="382"/>
      <c r="H54" s="383"/>
      <c r="I54" s="383"/>
      <c r="J54" s="383"/>
      <c r="K54" s="382"/>
      <c r="L54" s="382"/>
      <c r="M54" s="382"/>
      <c r="N54" s="382"/>
      <c r="O54" s="382"/>
      <c r="P54" s="382"/>
      <c r="Q54" s="382"/>
      <c r="R54" s="382"/>
      <c r="S54" s="382"/>
      <c r="T54" s="382"/>
      <c r="U54" s="382"/>
      <c r="V54" s="382"/>
      <c r="W54" s="382"/>
      <c r="X54" s="382"/>
      <c r="Y54" s="384"/>
    </row>
    <row r="55" spans="1:25" ht="12" customHeight="1" x14ac:dyDescent="0.25">
      <c r="A55" s="247" t="s">
        <v>32</v>
      </c>
      <c r="B55" s="367"/>
      <c r="C55" s="367"/>
      <c r="D55" s="367"/>
      <c r="E55" s="367"/>
      <c r="F55" s="367"/>
      <c r="G55" s="367"/>
      <c r="H55" s="367"/>
      <c r="I55" s="367"/>
      <c r="J55" s="367"/>
      <c r="K55" s="367"/>
      <c r="L55" s="367"/>
      <c r="M55" s="367"/>
      <c r="N55" s="367"/>
      <c r="O55" s="367"/>
      <c r="P55" s="367"/>
      <c r="Q55" s="367"/>
      <c r="R55" s="367"/>
      <c r="S55" s="367"/>
      <c r="T55" s="367"/>
      <c r="U55" s="367"/>
      <c r="V55" s="367"/>
      <c r="W55" s="367"/>
      <c r="X55" s="367"/>
      <c r="Y55" s="368"/>
    </row>
    <row r="56" spans="1:25" ht="12" customHeight="1" x14ac:dyDescent="0.25">
      <c r="A56" s="512" t="s">
        <v>98</v>
      </c>
      <c r="B56" s="513"/>
      <c r="C56" s="513"/>
      <c r="D56" s="513"/>
      <c r="E56" s="513"/>
      <c r="F56" s="513"/>
      <c r="G56" s="513"/>
      <c r="H56" s="513"/>
      <c r="I56" s="513"/>
      <c r="J56" s="514"/>
      <c r="K56" s="298" t="s">
        <v>75</v>
      </c>
      <c r="L56" s="300"/>
      <c r="M56" s="298" t="s">
        <v>23</v>
      </c>
      <c r="N56" s="299"/>
      <c r="O56" s="300"/>
      <c r="P56" s="298" t="s">
        <v>24</v>
      </c>
      <c r="Q56" s="299"/>
      <c r="R56" s="300"/>
      <c r="S56" s="298" t="s">
        <v>25</v>
      </c>
      <c r="T56" s="299"/>
      <c r="U56" s="300"/>
      <c r="V56" s="298" t="s">
        <v>26</v>
      </c>
      <c r="W56" s="299"/>
      <c r="X56" s="300"/>
      <c r="Y56" s="352" t="s">
        <v>0</v>
      </c>
    </row>
    <row r="57" spans="1:25" ht="12" customHeight="1" x14ac:dyDescent="0.25">
      <c r="A57" s="252" t="s">
        <v>27</v>
      </c>
      <c r="B57" s="254"/>
      <c r="C57" s="252" t="s">
        <v>76</v>
      </c>
      <c r="D57" s="254"/>
      <c r="E57" s="355" t="s">
        <v>28</v>
      </c>
      <c r="F57" s="356"/>
      <c r="G57" s="359" t="s">
        <v>77</v>
      </c>
      <c r="H57" s="298" t="s">
        <v>78</v>
      </c>
      <c r="I57" s="299"/>
      <c r="J57" s="300"/>
      <c r="K57" s="301"/>
      <c r="L57" s="303"/>
      <c r="M57" s="304"/>
      <c r="N57" s="305"/>
      <c r="O57" s="306"/>
      <c r="P57" s="304"/>
      <c r="Q57" s="305"/>
      <c r="R57" s="306"/>
      <c r="S57" s="304"/>
      <c r="T57" s="305"/>
      <c r="U57" s="306"/>
      <c r="V57" s="304"/>
      <c r="W57" s="305"/>
      <c r="X57" s="306"/>
      <c r="Y57" s="353"/>
    </row>
    <row r="58" spans="1:25" ht="15" customHeight="1" x14ac:dyDescent="0.25">
      <c r="A58" s="258"/>
      <c r="B58" s="260"/>
      <c r="C58" s="258"/>
      <c r="D58" s="260"/>
      <c r="E58" s="357"/>
      <c r="F58" s="358"/>
      <c r="G58" s="360"/>
      <c r="H58" s="304"/>
      <c r="I58" s="305"/>
      <c r="J58" s="306"/>
      <c r="K58" s="304"/>
      <c r="L58" s="306"/>
      <c r="M58" s="44" t="s">
        <v>47</v>
      </c>
      <c r="N58" s="78" t="s">
        <v>79</v>
      </c>
      <c r="O58" s="79" t="s">
        <v>80</v>
      </c>
      <c r="P58" s="44" t="s">
        <v>47</v>
      </c>
      <c r="Q58" s="78" t="s">
        <v>79</v>
      </c>
      <c r="R58" s="79" t="s">
        <v>80</v>
      </c>
      <c r="S58" s="44" t="s">
        <v>47</v>
      </c>
      <c r="T58" s="78" t="s">
        <v>79</v>
      </c>
      <c r="U58" s="79" t="s">
        <v>80</v>
      </c>
      <c r="V58" s="44" t="s">
        <v>47</v>
      </c>
      <c r="W58" s="78" t="s">
        <v>79</v>
      </c>
      <c r="X58" s="79" t="s">
        <v>80</v>
      </c>
      <c r="Y58" s="354"/>
    </row>
    <row r="59" spans="1:25" x14ac:dyDescent="0.25">
      <c r="A59" s="292" t="s">
        <v>81</v>
      </c>
      <c r="B59" s="293"/>
      <c r="C59" s="80" t="s">
        <v>82</v>
      </c>
      <c r="D59" s="81" t="s">
        <v>99</v>
      </c>
      <c r="E59" s="224" t="s">
        <v>100</v>
      </c>
      <c r="F59" s="225"/>
      <c r="G59" s="284" t="s">
        <v>85</v>
      </c>
      <c r="H59" s="82" t="s">
        <v>29</v>
      </c>
      <c r="I59" s="214">
        <v>116</v>
      </c>
      <c r="J59" s="215"/>
      <c r="K59" s="286">
        <f>+((I59-I60)/I60)*100%</f>
        <v>4.8</v>
      </c>
      <c r="L59" s="287"/>
      <c r="M59" s="290">
        <f>+((O59-O60)/+O60)*100%</f>
        <v>0.45</v>
      </c>
      <c r="N59" s="83" t="s">
        <v>82</v>
      </c>
      <c r="O59" s="29">
        <v>29</v>
      </c>
      <c r="P59" s="290">
        <f>+((R59-R60)/+R60)*100%</f>
        <v>0.45</v>
      </c>
      <c r="Q59" s="83" t="s">
        <v>82</v>
      </c>
      <c r="R59" s="29">
        <v>29</v>
      </c>
      <c r="S59" s="290">
        <f>+((U59-U60)/+U60)*100%</f>
        <v>0.93333333333333335</v>
      </c>
      <c r="T59" s="83" t="s">
        <v>82</v>
      </c>
      <c r="U59" s="29">
        <v>29</v>
      </c>
      <c r="V59" s="290">
        <f>+((X59-X60)/+X60)*100%</f>
        <v>0.45</v>
      </c>
      <c r="W59" s="83" t="s">
        <v>82</v>
      </c>
      <c r="X59" s="29">
        <f>+U59</f>
        <v>29</v>
      </c>
      <c r="Y59" s="361">
        <f>+I59/I60</f>
        <v>5.8</v>
      </c>
    </row>
    <row r="60" spans="1:25" ht="15" customHeight="1" x14ac:dyDescent="0.25">
      <c r="A60" s="294"/>
      <c r="B60" s="295"/>
      <c r="C60" s="84"/>
      <c r="D60" s="363" t="s">
        <v>101</v>
      </c>
      <c r="E60" s="226"/>
      <c r="F60" s="227"/>
      <c r="G60" s="285"/>
      <c r="H60" s="82" t="s">
        <v>87</v>
      </c>
      <c r="I60" s="214">
        <v>20</v>
      </c>
      <c r="J60" s="215"/>
      <c r="K60" s="288"/>
      <c r="L60" s="289"/>
      <c r="M60" s="291"/>
      <c r="N60" s="83" t="s">
        <v>88</v>
      </c>
      <c r="O60" s="37">
        <v>20</v>
      </c>
      <c r="P60" s="291"/>
      <c r="Q60" s="83" t="s">
        <v>88</v>
      </c>
      <c r="R60" s="37">
        <v>20</v>
      </c>
      <c r="S60" s="291"/>
      <c r="T60" s="83" t="s">
        <v>88</v>
      </c>
      <c r="U60" s="37">
        <v>15</v>
      </c>
      <c r="V60" s="291"/>
      <c r="W60" s="83" t="s">
        <v>88</v>
      </c>
      <c r="X60" s="37">
        <v>20</v>
      </c>
      <c r="Y60" s="362"/>
    </row>
    <row r="61" spans="1:25" ht="15" customHeight="1" x14ac:dyDescent="0.25">
      <c r="A61" s="85"/>
      <c r="B61" s="86"/>
      <c r="C61" s="84"/>
      <c r="D61" s="363"/>
      <c r="E61" s="226"/>
      <c r="F61" s="227"/>
      <c r="G61" s="230" t="s">
        <v>89</v>
      </c>
      <c r="H61" s="82" t="s">
        <v>29</v>
      </c>
      <c r="I61" s="214">
        <v>116</v>
      </c>
      <c r="J61" s="215"/>
      <c r="K61" s="286">
        <f>+((I61-I62)/I62)*100%</f>
        <v>4.8</v>
      </c>
      <c r="L61" s="287"/>
      <c r="M61" s="290">
        <f>+((O61-O62)/+O62)*100%</f>
        <v>0.93333333333333335</v>
      </c>
      <c r="N61" s="83" t="s">
        <v>82</v>
      </c>
      <c r="O61" s="29">
        <v>29</v>
      </c>
      <c r="P61" s="290">
        <f>+((R61-R62)/+R62)*100%</f>
        <v>0.45</v>
      </c>
      <c r="Q61" s="83" t="s">
        <v>82</v>
      </c>
      <c r="R61" s="29">
        <v>29</v>
      </c>
      <c r="S61" s="290">
        <f>+((U61-U62)/+U62)*100%</f>
        <v>0.93333333333333335</v>
      </c>
      <c r="T61" s="83" t="s">
        <v>82</v>
      </c>
      <c r="U61" s="37">
        <v>29</v>
      </c>
      <c r="V61" s="290">
        <f>+((X61-X62)/+X62)*100%</f>
        <v>0.45</v>
      </c>
      <c r="W61" s="83" t="s">
        <v>82</v>
      </c>
      <c r="X61" s="37">
        <f t="shared" ref="X61" si="1">+U61</f>
        <v>29</v>
      </c>
      <c r="Y61" s="361">
        <f>+I61/I62</f>
        <v>5.8</v>
      </c>
    </row>
    <row r="62" spans="1:25" ht="30" customHeight="1" x14ac:dyDescent="0.25">
      <c r="A62" s="296" t="s">
        <v>90</v>
      </c>
      <c r="B62" s="297"/>
      <c r="C62" s="88"/>
      <c r="D62" s="364"/>
      <c r="E62" s="228"/>
      <c r="F62" s="229"/>
      <c r="G62" s="231"/>
      <c r="H62" s="82" t="s">
        <v>87</v>
      </c>
      <c r="I62" s="214">
        <v>20</v>
      </c>
      <c r="J62" s="215"/>
      <c r="K62" s="288"/>
      <c r="L62" s="289"/>
      <c r="M62" s="291"/>
      <c r="N62" s="83" t="s">
        <v>88</v>
      </c>
      <c r="O62" s="37">
        <v>15</v>
      </c>
      <c r="P62" s="291"/>
      <c r="Q62" s="83" t="s">
        <v>88</v>
      </c>
      <c r="R62" s="37">
        <v>20</v>
      </c>
      <c r="S62" s="291"/>
      <c r="T62" s="83" t="s">
        <v>88</v>
      </c>
      <c r="U62" s="37">
        <v>15</v>
      </c>
      <c r="V62" s="291"/>
      <c r="W62" s="83" t="s">
        <v>88</v>
      </c>
      <c r="X62" s="37">
        <v>20</v>
      </c>
      <c r="Y62" s="362"/>
    </row>
    <row r="63" spans="1:25" ht="12" customHeight="1" x14ac:dyDescent="0.25">
      <c r="A63" s="220" t="s">
        <v>102</v>
      </c>
      <c r="B63" s="221"/>
      <c r="C63" s="89" t="s">
        <v>88</v>
      </c>
      <c r="D63" s="90" t="s">
        <v>103</v>
      </c>
      <c r="E63" s="224" t="s">
        <v>100</v>
      </c>
      <c r="F63" s="225"/>
      <c r="G63" s="230" t="s">
        <v>93</v>
      </c>
      <c r="H63" s="232"/>
      <c r="I63" s="233"/>
      <c r="J63" s="234"/>
      <c r="K63" s="216" t="s">
        <v>77</v>
      </c>
      <c r="L63" s="217"/>
      <c r="M63" s="238">
        <f>500000+200000+653750</f>
        <v>1353750</v>
      </c>
      <c r="N63" s="469"/>
      <c r="O63" s="470"/>
      <c r="P63" s="406">
        <v>1353750</v>
      </c>
      <c r="Q63" s="446"/>
      <c r="R63" s="447"/>
      <c r="S63" s="406">
        <v>1353750</v>
      </c>
      <c r="T63" s="446"/>
      <c r="U63" s="447"/>
      <c r="V63" s="406">
        <v>1353750.1</v>
      </c>
      <c r="W63" s="446"/>
      <c r="X63" s="447"/>
      <c r="Y63" s="365">
        <f>+M63+P63+S63+V63</f>
        <v>5415000.0999999996</v>
      </c>
    </row>
    <row r="64" spans="1:25" ht="12" customHeight="1" x14ac:dyDescent="0.25">
      <c r="A64" s="222"/>
      <c r="B64" s="223"/>
      <c r="C64" s="84"/>
      <c r="D64" s="363" t="s">
        <v>104</v>
      </c>
      <c r="E64" s="226"/>
      <c r="F64" s="227"/>
      <c r="G64" s="231"/>
      <c r="H64" s="235"/>
      <c r="I64" s="236"/>
      <c r="J64" s="237"/>
      <c r="K64" s="218"/>
      <c r="L64" s="219"/>
      <c r="M64" s="471"/>
      <c r="N64" s="472"/>
      <c r="O64" s="473"/>
      <c r="P64" s="448"/>
      <c r="Q64" s="449"/>
      <c r="R64" s="450"/>
      <c r="S64" s="448"/>
      <c r="T64" s="449"/>
      <c r="U64" s="450"/>
      <c r="V64" s="448"/>
      <c r="W64" s="449"/>
      <c r="X64" s="450"/>
      <c r="Y64" s="366"/>
    </row>
    <row r="65" spans="1:25" ht="12" customHeight="1" x14ac:dyDescent="0.25">
      <c r="A65" s="91"/>
      <c r="B65" s="92"/>
      <c r="C65" s="84"/>
      <c r="D65" s="363"/>
      <c r="E65" s="226"/>
      <c r="F65" s="227"/>
      <c r="G65" s="230" t="s">
        <v>95</v>
      </c>
      <c r="H65" s="93"/>
      <c r="I65" s="94"/>
      <c r="J65" s="95"/>
      <c r="K65" s="216"/>
      <c r="L65" s="217"/>
      <c r="M65" s="431">
        <f>500000+153000</f>
        <v>653000</v>
      </c>
      <c r="N65" s="476"/>
      <c r="O65" s="477"/>
      <c r="P65" s="406">
        <v>1000000</v>
      </c>
      <c r="Q65" s="446"/>
      <c r="R65" s="447"/>
      <c r="S65" s="406">
        <v>1353750</v>
      </c>
      <c r="T65" s="446"/>
      <c r="U65" s="447"/>
      <c r="V65" s="406">
        <v>1353750.1</v>
      </c>
      <c r="W65" s="446"/>
      <c r="X65" s="447"/>
      <c r="Y65" s="365">
        <f>+M65+P65+S65+V65</f>
        <v>4360500.0999999996</v>
      </c>
    </row>
    <row r="66" spans="1:25" ht="12" customHeight="1" x14ac:dyDescent="0.25">
      <c r="A66" s="96" t="s">
        <v>96</v>
      </c>
      <c r="B66" s="97" t="s">
        <v>97</v>
      </c>
      <c r="C66" s="88"/>
      <c r="D66" s="364"/>
      <c r="E66" s="228"/>
      <c r="F66" s="229"/>
      <c r="G66" s="231"/>
      <c r="H66" s="98"/>
      <c r="I66" s="99"/>
      <c r="J66" s="100"/>
      <c r="K66" s="218"/>
      <c r="L66" s="219"/>
      <c r="M66" s="478"/>
      <c r="N66" s="479"/>
      <c r="O66" s="480"/>
      <c r="P66" s="448"/>
      <c r="Q66" s="449"/>
      <c r="R66" s="450"/>
      <c r="S66" s="448"/>
      <c r="T66" s="449"/>
      <c r="U66" s="450"/>
      <c r="V66" s="448"/>
      <c r="W66" s="449"/>
      <c r="X66" s="450"/>
      <c r="Y66" s="366"/>
    </row>
    <row r="67" spans="1:25" ht="15" customHeight="1" x14ac:dyDescent="0.25">
      <c r="A67" s="101"/>
      <c r="B67" s="102"/>
      <c r="C67" s="102"/>
      <c r="D67" s="102"/>
      <c r="E67" s="102"/>
      <c r="F67" s="102"/>
      <c r="G67" s="102"/>
      <c r="H67" s="27"/>
      <c r="I67" s="27"/>
      <c r="J67" s="27"/>
      <c r="K67" s="102"/>
      <c r="L67" s="102"/>
      <c r="M67" s="27"/>
      <c r="N67" s="27"/>
      <c r="O67" s="27"/>
      <c r="P67" s="27"/>
      <c r="Q67" s="27"/>
      <c r="R67" s="27"/>
      <c r="S67" s="27"/>
      <c r="T67" s="27"/>
      <c r="U67" s="27"/>
      <c r="V67" s="27"/>
      <c r="W67" s="27"/>
      <c r="X67" s="27"/>
      <c r="Y67" s="28"/>
    </row>
    <row r="68" spans="1:25" x14ac:dyDescent="0.25">
      <c r="A68" s="101"/>
      <c r="B68" s="102"/>
      <c r="C68" s="102"/>
      <c r="D68" s="102"/>
      <c r="E68" s="102"/>
      <c r="F68" s="102"/>
      <c r="G68" s="102"/>
      <c r="H68" s="27"/>
      <c r="I68" s="27"/>
      <c r="J68" s="27"/>
      <c r="K68" s="102"/>
      <c r="L68" s="102"/>
      <c r="M68" s="27"/>
      <c r="N68" s="27"/>
      <c r="O68" s="27"/>
      <c r="P68" s="27"/>
      <c r="Q68" s="27"/>
      <c r="R68" s="27"/>
      <c r="S68" s="27"/>
      <c r="T68" s="27"/>
      <c r="U68" s="27"/>
      <c r="V68" s="27"/>
      <c r="W68" s="27"/>
      <c r="X68" s="27"/>
      <c r="Y68" s="28"/>
    </row>
    <row r="69" spans="1:25" ht="33" customHeight="1" x14ac:dyDescent="0.25">
      <c r="A69" s="512" t="s">
        <v>105</v>
      </c>
      <c r="B69" s="513"/>
      <c r="C69" s="513"/>
      <c r="D69" s="513"/>
      <c r="E69" s="513"/>
      <c r="F69" s="513"/>
      <c r="G69" s="513"/>
      <c r="H69" s="513"/>
      <c r="I69" s="513"/>
      <c r="J69" s="514"/>
      <c r="K69" s="298" t="s">
        <v>75</v>
      </c>
      <c r="L69" s="300"/>
      <c r="M69" s="298" t="s">
        <v>23</v>
      </c>
      <c r="N69" s="299"/>
      <c r="O69" s="300"/>
      <c r="P69" s="298" t="s">
        <v>24</v>
      </c>
      <c r="Q69" s="299"/>
      <c r="R69" s="300"/>
      <c r="S69" s="298" t="s">
        <v>25</v>
      </c>
      <c r="T69" s="299"/>
      <c r="U69" s="300"/>
      <c r="V69" s="298" t="s">
        <v>26</v>
      </c>
      <c r="W69" s="299"/>
      <c r="X69" s="300"/>
      <c r="Y69" s="352" t="s">
        <v>0</v>
      </c>
    </row>
    <row r="70" spans="1:25" ht="15" customHeight="1" x14ac:dyDescent="0.25">
      <c r="A70" s="252" t="s">
        <v>27</v>
      </c>
      <c r="B70" s="254"/>
      <c r="C70" s="252" t="s">
        <v>76</v>
      </c>
      <c r="D70" s="254"/>
      <c r="E70" s="355" t="s">
        <v>28</v>
      </c>
      <c r="F70" s="356"/>
      <c r="G70" s="359" t="s">
        <v>77</v>
      </c>
      <c r="H70" s="298" t="s">
        <v>78</v>
      </c>
      <c r="I70" s="299"/>
      <c r="J70" s="300"/>
      <c r="K70" s="301"/>
      <c r="L70" s="303"/>
      <c r="M70" s="304"/>
      <c r="N70" s="305"/>
      <c r="O70" s="306"/>
      <c r="P70" s="304"/>
      <c r="Q70" s="305"/>
      <c r="R70" s="306"/>
      <c r="S70" s="304"/>
      <c r="T70" s="305"/>
      <c r="U70" s="306"/>
      <c r="V70" s="304"/>
      <c r="W70" s="305"/>
      <c r="X70" s="306"/>
      <c r="Y70" s="353"/>
    </row>
    <row r="71" spans="1:25" ht="30" customHeight="1" x14ac:dyDescent="0.25">
      <c r="A71" s="258"/>
      <c r="B71" s="260"/>
      <c r="C71" s="258"/>
      <c r="D71" s="260"/>
      <c r="E71" s="357"/>
      <c r="F71" s="358"/>
      <c r="G71" s="360"/>
      <c r="H71" s="304"/>
      <c r="I71" s="305"/>
      <c r="J71" s="306"/>
      <c r="K71" s="304"/>
      <c r="L71" s="306"/>
      <c r="M71" s="44" t="s">
        <v>47</v>
      </c>
      <c r="N71" s="78" t="s">
        <v>79</v>
      </c>
      <c r="O71" s="79" t="s">
        <v>80</v>
      </c>
      <c r="P71" s="44" t="s">
        <v>47</v>
      </c>
      <c r="Q71" s="78" t="s">
        <v>79</v>
      </c>
      <c r="R71" s="79" t="s">
        <v>80</v>
      </c>
      <c r="S71" s="44" t="s">
        <v>47</v>
      </c>
      <c r="T71" s="78" t="s">
        <v>79</v>
      </c>
      <c r="U71" s="79" t="s">
        <v>80</v>
      </c>
      <c r="V71" s="44" t="s">
        <v>47</v>
      </c>
      <c r="W71" s="78" t="s">
        <v>79</v>
      </c>
      <c r="X71" s="79" t="s">
        <v>80</v>
      </c>
      <c r="Y71" s="354"/>
    </row>
    <row r="72" spans="1:25" ht="12" customHeight="1" x14ac:dyDescent="0.25">
      <c r="A72" s="292" t="s">
        <v>81</v>
      </c>
      <c r="B72" s="293"/>
      <c r="C72" s="80" t="s">
        <v>82</v>
      </c>
      <c r="D72" s="81" t="s">
        <v>106</v>
      </c>
      <c r="E72" s="224" t="s">
        <v>107</v>
      </c>
      <c r="F72" s="225"/>
      <c r="G72" s="284" t="s">
        <v>85</v>
      </c>
      <c r="H72" s="82" t="s">
        <v>29</v>
      </c>
      <c r="I72" s="103">
        <f>+O72+R72+U72+X72</f>
        <v>60</v>
      </c>
      <c r="J72" s="104"/>
      <c r="K72" s="286">
        <f>+((I72-I73)/I73)*100%</f>
        <v>0.5</v>
      </c>
      <c r="L72" s="287"/>
      <c r="M72" s="290">
        <f>+((O72-O73)/+O73)*100%</f>
        <v>0.5</v>
      </c>
      <c r="N72" s="83" t="s">
        <v>82</v>
      </c>
      <c r="O72" s="29">
        <v>15</v>
      </c>
      <c r="P72" s="290">
        <f>+((R72-R73)/+R73)*100%</f>
        <v>0.5</v>
      </c>
      <c r="Q72" s="83" t="s">
        <v>82</v>
      </c>
      <c r="R72" s="29">
        <v>15</v>
      </c>
      <c r="S72" s="290">
        <f>+((U72-U73)/+U73)*100%</f>
        <v>0.5</v>
      </c>
      <c r="T72" s="83" t="s">
        <v>82</v>
      </c>
      <c r="U72" s="29">
        <v>15</v>
      </c>
      <c r="V72" s="290">
        <f>+((X72-X73)/+X73)*100%</f>
        <v>0.5</v>
      </c>
      <c r="W72" s="83" t="s">
        <v>82</v>
      </c>
      <c r="X72" s="29">
        <v>15</v>
      </c>
      <c r="Y72" s="361">
        <f>+I72/I73</f>
        <v>1.5</v>
      </c>
    </row>
    <row r="73" spans="1:25" ht="12" customHeight="1" x14ac:dyDescent="0.25">
      <c r="A73" s="294"/>
      <c r="B73" s="295"/>
      <c r="C73" s="84"/>
      <c r="D73" s="363" t="s">
        <v>108</v>
      </c>
      <c r="E73" s="226"/>
      <c r="F73" s="227"/>
      <c r="G73" s="285"/>
      <c r="H73" s="82" t="s">
        <v>87</v>
      </c>
      <c r="I73" s="103">
        <f t="shared" ref="I73:I75" si="2">+O73+R73+U73+X73</f>
        <v>40</v>
      </c>
      <c r="J73" s="104"/>
      <c r="K73" s="288"/>
      <c r="L73" s="289"/>
      <c r="M73" s="291"/>
      <c r="N73" s="83" t="s">
        <v>88</v>
      </c>
      <c r="O73" s="37">
        <v>10</v>
      </c>
      <c r="P73" s="291"/>
      <c r="Q73" s="83" t="s">
        <v>88</v>
      </c>
      <c r="R73" s="37">
        <v>10</v>
      </c>
      <c r="S73" s="291"/>
      <c r="T73" s="83" t="s">
        <v>88</v>
      </c>
      <c r="U73" s="37">
        <v>10</v>
      </c>
      <c r="V73" s="291"/>
      <c r="W73" s="83" t="s">
        <v>88</v>
      </c>
      <c r="X73" s="37">
        <v>10</v>
      </c>
      <c r="Y73" s="362"/>
    </row>
    <row r="74" spans="1:25" ht="12" customHeight="1" x14ac:dyDescent="0.25">
      <c r="A74" s="85"/>
      <c r="B74" s="86"/>
      <c r="C74" s="84"/>
      <c r="D74" s="363"/>
      <c r="E74" s="226"/>
      <c r="F74" s="227"/>
      <c r="G74" s="230" t="s">
        <v>89</v>
      </c>
      <c r="H74" s="82" t="s">
        <v>29</v>
      </c>
      <c r="I74" s="103">
        <f t="shared" si="2"/>
        <v>80</v>
      </c>
      <c r="J74" s="104"/>
      <c r="K74" s="286">
        <f>+((I74-I75)/I75)*100%</f>
        <v>1</v>
      </c>
      <c r="L74" s="287"/>
      <c r="M74" s="290">
        <f>+((O74-O75)/+O75)*100%</f>
        <v>1</v>
      </c>
      <c r="N74" s="83" t="s">
        <v>82</v>
      </c>
      <c r="O74" s="29">
        <v>20</v>
      </c>
      <c r="P74" s="290">
        <f>+((R74-R75)/+R75)*100%</f>
        <v>1</v>
      </c>
      <c r="Q74" s="83" t="s">
        <v>82</v>
      </c>
      <c r="R74" s="29">
        <v>20</v>
      </c>
      <c r="S74" s="290">
        <f>+((U74-U75)/+U75)*100%</f>
        <v>1</v>
      </c>
      <c r="T74" s="83" t="s">
        <v>82</v>
      </c>
      <c r="U74" s="29">
        <v>20</v>
      </c>
      <c r="V74" s="290">
        <f>+((X74-X75)/+X75)*100%</f>
        <v>1</v>
      </c>
      <c r="W74" s="83" t="s">
        <v>82</v>
      </c>
      <c r="X74" s="29">
        <v>20</v>
      </c>
      <c r="Y74" s="361">
        <f>+I74/I75</f>
        <v>2</v>
      </c>
    </row>
    <row r="75" spans="1:25" ht="12" customHeight="1" x14ac:dyDescent="0.25">
      <c r="A75" s="296" t="s">
        <v>90</v>
      </c>
      <c r="B75" s="297"/>
      <c r="C75" s="88"/>
      <c r="D75" s="364"/>
      <c r="E75" s="228"/>
      <c r="F75" s="229"/>
      <c r="G75" s="231"/>
      <c r="H75" s="82" t="s">
        <v>87</v>
      </c>
      <c r="I75" s="103">
        <f t="shared" si="2"/>
        <v>40</v>
      </c>
      <c r="J75" s="104"/>
      <c r="K75" s="288"/>
      <c r="L75" s="289"/>
      <c r="M75" s="291"/>
      <c r="N75" s="83" t="s">
        <v>88</v>
      </c>
      <c r="O75" s="37">
        <v>10</v>
      </c>
      <c r="P75" s="291"/>
      <c r="Q75" s="83" t="s">
        <v>88</v>
      </c>
      <c r="R75" s="37">
        <v>10</v>
      </c>
      <c r="S75" s="291"/>
      <c r="T75" s="83" t="s">
        <v>88</v>
      </c>
      <c r="U75" s="37">
        <v>10</v>
      </c>
      <c r="V75" s="291"/>
      <c r="W75" s="83" t="s">
        <v>88</v>
      </c>
      <c r="X75" s="37">
        <v>10</v>
      </c>
      <c r="Y75" s="362"/>
    </row>
    <row r="76" spans="1:25" x14ac:dyDescent="0.25">
      <c r="A76" s="220" t="s">
        <v>109</v>
      </c>
      <c r="B76" s="221"/>
      <c r="C76" s="89" t="s">
        <v>88</v>
      </c>
      <c r="D76" s="90" t="s">
        <v>110</v>
      </c>
      <c r="E76" s="224" t="s">
        <v>107</v>
      </c>
      <c r="F76" s="225"/>
      <c r="G76" s="230" t="s">
        <v>93</v>
      </c>
      <c r="H76" s="232"/>
      <c r="I76" s="233"/>
      <c r="J76" s="234"/>
      <c r="K76" s="216" t="s">
        <v>77</v>
      </c>
      <c r="L76" s="217"/>
      <c r="M76" s="238">
        <f>550000+653749.99</f>
        <v>1203749.99</v>
      </c>
      <c r="N76" s="469"/>
      <c r="O76" s="470"/>
      <c r="P76" s="406">
        <v>1203749.99</v>
      </c>
      <c r="Q76" s="446"/>
      <c r="R76" s="447"/>
      <c r="S76" s="406">
        <v>1203749.99</v>
      </c>
      <c r="T76" s="446"/>
      <c r="U76" s="447"/>
      <c r="V76" s="406">
        <v>1203749.99</v>
      </c>
      <c r="W76" s="446"/>
      <c r="X76" s="447"/>
      <c r="Y76" s="365">
        <f>+M76+P76+S76+V76</f>
        <v>4814999.96</v>
      </c>
    </row>
    <row r="77" spans="1:25" x14ac:dyDescent="0.25">
      <c r="A77" s="222"/>
      <c r="B77" s="223"/>
      <c r="C77" s="84"/>
      <c r="D77" s="363" t="s">
        <v>111</v>
      </c>
      <c r="E77" s="226"/>
      <c r="F77" s="227"/>
      <c r="G77" s="231"/>
      <c r="H77" s="235"/>
      <c r="I77" s="236"/>
      <c r="J77" s="237"/>
      <c r="K77" s="218"/>
      <c r="L77" s="219"/>
      <c r="M77" s="471"/>
      <c r="N77" s="472"/>
      <c r="O77" s="473"/>
      <c r="P77" s="448"/>
      <c r="Q77" s="449"/>
      <c r="R77" s="450"/>
      <c r="S77" s="448"/>
      <c r="T77" s="449"/>
      <c r="U77" s="450"/>
      <c r="V77" s="448"/>
      <c r="W77" s="449"/>
      <c r="X77" s="450"/>
      <c r="Y77" s="366"/>
    </row>
    <row r="78" spans="1:25" ht="23.25" customHeight="1" x14ac:dyDescent="0.25">
      <c r="A78" s="91"/>
      <c r="B78" s="92"/>
      <c r="C78" s="84"/>
      <c r="D78" s="363"/>
      <c r="E78" s="226"/>
      <c r="F78" s="227"/>
      <c r="G78" s="230" t="s">
        <v>95</v>
      </c>
      <c r="H78" s="93"/>
      <c r="I78" s="94"/>
      <c r="J78" s="95"/>
      <c r="K78" s="216"/>
      <c r="L78" s="217"/>
      <c r="M78" s="431">
        <v>500000</v>
      </c>
      <c r="N78" s="476"/>
      <c r="O78" s="477"/>
      <c r="P78" s="406">
        <v>500000</v>
      </c>
      <c r="Q78" s="446"/>
      <c r="R78" s="447"/>
      <c r="S78" s="406">
        <v>1203749.99</v>
      </c>
      <c r="T78" s="446"/>
      <c r="U78" s="447"/>
      <c r="V78" s="406">
        <v>1203749.99</v>
      </c>
      <c r="W78" s="446"/>
      <c r="X78" s="447"/>
      <c r="Y78" s="365">
        <f>+M78+P78+S78+V78</f>
        <v>3407499.9800000004</v>
      </c>
    </row>
    <row r="79" spans="1:25" ht="14.25" customHeight="1" x14ac:dyDescent="0.25">
      <c r="A79" s="96" t="s">
        <v>96</v>
      </c>
      <c r="B79" s="97" t="s">
        <v>97</v>
      </c>
      <c r="C79" s="88"/>
      <c r="D79" s="364"/>
      <c r="E79" s="228"/>
      <c r="F79" s="229"/>
      <c r="G79" s="231"/>
      <c r="H79" s="98"/>
      <c r="I79" s="99"/>
      <c r="J79" s="100"/>
      <c r="K79" s="218"/>
      <c r="L79" s="219"/>
      <c r="M79" s="478"/>
      <c r="N79" s="479"/>
      <c r="O79" s="480"/>
      <c r="P79" s="448"/>
      <c r="Q79" s="449"/>
      <c r="R79" s="450"/>
      <c r="S79" s="448"/>
      <c r="T79" s="449"/>
      <c r="U79" s="450"/>
      <c r="V79" s="448"/>
      <c r="W79" s="449"/>
      <c r="X79" s="450"/>
      <c r="Y79" s="366"/>
    </row>
    <row r="80" spans="1:25" ht="14.25" customHeight="1" x14ac:dyDescent="0.25">
      <c r="A80" s="101"/>
      <c r="B80" s="102"/>
      <c r="C80" s="102"/>
      <c r="D80" s="102"/>
      <c r="E80" s="102"/>
      <c r="F80" s="102"/>
      <c r="G80" s="102"/>
      <c r="H80" s="27"/>
      <c r="I80" s="27"/>
      <c r="J80" s="27"/>
      <c r="K80" s="102"/>
      <c r="L80" s="102"/>
      <c r="M80" s="27"/>
      <c r="N80" s="27"/>
      <c r="O80" s="27"/>
      <c r="P80" s="27"/>
      <c r="Q80" s="27"/>
      <c r="R80" s="27"/>
      <c r="S80" s="27"/>
      <c r="T80" s="27"/>
      <c r="U80" s="27"/>
      <c r="V80" s="27"/>
      <c r="W80" s="27"/>
      <c r="X80" s="27"/>
      <c r="Y80" s="28"/>
    </row>
    <row r="81" spans="1:25" ht="14.25" customHeight="1" x14ac:dyDescent="0.25">
      <c r="A81" s="101"/>
      <c r="B81" s="102"/>
      <c r="C81" s="102"/>
      <c r="D81" s="102"/>
      <c r="E81" s="102"/>
      <c r="F81" s="102"/>
      <c r="G81" s="102"/>
      <c r="H81" s="27"/>
      <c r="I81" s="27"/>
      <c r="J81" s="27"/>
      <c r="K81" s="102"/>
      <c r="L81" s="102"/>
      <c r="M81" s="27"/>
      <c r="N81" s="27"/>
      <c r="O81" s="27"/>
      <c r="P81" s="27"/>
      <c r="Q81" s="27"/>
      <c r="R81" s="27"/>
      <c r="S81" s="27"/>
      <c r="T81" s="27"/>
      <c r="U81" s="27"/>
      <c r="V81" s="27"/>
      <c r="W81" s="27"/>
      <c r="X81" s="27"/>
      <c r="Y81" s="28"/>
    </row>
    <row r="82" spans="1:25" ht="14.25" customHeight="1" x14ac:dyDescent="0.25">
      <c r="A82" s="512" t="s">
        <v>112</v>
      </c>
      <c r="B82" s="513"/>
      <c r="C82" s="513"/>
      <c r="D82" s="513"/>
      <c r="E82" s="513"/>
      <c r="F82" s="513"/>
      <c r="G82" s="513"/>
      <c r="H82" s="513"/>
      <c r="I82" s="513"/>
      <c r="J82" s="514"/>
      <c r="K82" s="298" t="s">
        <v>75</v>
      </c>
      <c r="L82" s="300"/>
      <c r="M82" s="298" t="s">
        <v>23</v>
      </c>
      <c r="N82" s="299"/>
      <c r="O82" s="300"/>
      <c r="P82" s="298" t="s">
        <v>24</v>
      </c>
      <c r="Q82" s="299"/>
      <c r="R82" s="300"/>
      <c r="S82" s="298" t="s">
        <v>25</v>
      </c>
      <c r="T82" s="299"/>
      <c r="U82" s="300"/>
      <c r="V82" s="298" t="s">
        <v>26</v>
      </c>
      <c r="W82" s="299"/>
      <c r="X82" s="300"/>
      <c r="Y82" s="352" t="s">
        <v>0</v>
      </c>
    </row>
    <row r="83" spans="1:25" ht="14.25" customHeight="1" x14ac:dyDescent="0.25">
      <c r="A83" s="252" t="s">
        <v>27</v>
      </c>
      <c r="B83" s="254"/>
      <c r="C83" s="252" t="s">
        <v>76</v>
      </c>
      <c r="D83" s="254"/>
      <c r="E83" s="355" t="s">
        <v>28</v>
      </c>
      <c r="F83" s="356"/>
      <c r="G83" s="359" t="s">
        <v>77</v>
      </c>
      <c r="H83" s="298" t="s">
        <v>78</v>
      </c>
      <c r="I83" s="299"/>
      <c r="J83" s="300"/>
      <c r="K83" s="301"/>
      <c r="L83" s="303"/>
      <c r="M83" s="304"/>
      <c r="N83" s="305"/>
      <c r="O83" s="306"/>
      <c r="P83" s="304"/>
      <c r="Q83" s="305"/>
      <c r="R83" s="306"/>
      <c r="S83" s="304"/>
      <c r="T83" s="305"/>
      <c r="U83" s="306"/>
      <c r="V83" s="304"/>
      <c r="W83" s="305"/>
      <c r="X83" s="306"/>
      <c r="Y83" s="353"/>
    </row>
    <row r="84" spans="1:25" ht="14.25" customHeight="1" x14ac:dyDescent="0.25">
      <c r="A84" s="258"/>
      <c r="B84" s="260"/>
      <c r="C84" s="258"/>
      <c r="D84" s="260"/>
      <c r="E84" s="357"/>
      <c r="F84" s="358"/>
      <c r="G84" s="360"/>
      <c r="H84" s="304"/>
      <c r="I84" s="305"/>
      <c r="J84" s="306"/>
      <c r="K84" s="304"/>
      <c r="L84" s="306"/>
      <c r="M84" s="44" t="s">
        <v>47</v>
      </c>
      <c r="N84" s="78" t="s">
        <v>79</v>
      </c>
      <c r="O84" s="79" t="s">
        <v>80</v>
      </c>
      <c r="P84" s="44" t="s">
        <v>47</v>
      </c>
      <c r="Q84" s="78" t="s">
        <v>79</v>
      </c>
      <c r="R84" s="79" t="s">
        <v>80</v>
      </c>
      <c r="S84" s="44" t="s">
        <v>47</v>
      </c>
      <c r="T84" s="78" t="s">
        <v>79</v>
      </c>
      <c r="U84" s="79" t="s">
        <v>80</v>
      </c>
      <c r="V84" s="44" t="s">
        <v>47</v>
      </c>
      <c r="W84" s="78" t="s">
        <v>79</v>
      </c>
      <c r="X84" s="79" t="s">
        <v>80</v>
      </c>
      <c r="Y84" s="354"/>
    </row>
    <row r="85" spans="1:25" ht="14.25" customHeight="1" x14ac:dyDescent="0.25">
      <c r="A85" s="292" t="s">
        <v>81</v>
      </c>
      <c r="B85" s="293"/>
      <c r="C85" s="80" t="s">
        <v>82</v>
      </c>
      <c r="D85" s="81" t="s">
        <v>113</v>
      </c>
      <c r="E85" s="224" t="s">
        <v>114</v>
      </c>
      <c r="F85" s="225"/>
      <c r="G85" s="284" t="s">
        <v>85</v>
      </c>
      <c r="H85" s="82" t="s">
        <v>29</v>
      </c>
      <c r="I85" s="103">
        <f>+O85+R85+U85+X85</f>
        <v>38</v>
      </c>
      <c r="J85" s="104"/>
      <c r="K85" s="286">
        <f>+((I85-I86)/I86)*100%</f>
        <v>0.9</v>
      </c>
      <c r="L85" s="287"/>
      <c r="M85" s="290">
        <f>+((O85-O86)/+O86)*100%</f>
        <v>0</v>
      </c>
      <c r="N85" s="83" t="s">
        <v>82</v>
      </c>
      <c r="O85" s="29">
        <v>1</v>
      </c>
      <c r="P85" s="290">
        <f>+((R85-R86)/+R86)*100%</f>
        <v>1</v>
      </c>
      <c r="Q85" s="83" t="s">
        <v>82</v>
      </c>
      <c r="R85" s="29">
        <v>2</v>
      </c>
      <c r="S85" s="290">
        <f>+((U85-U86)/+U86)*100%</f>
        <v>0.66666666666666663</v>
      </c>
      <c r="T85" s="83" t="s">
        <v>82</v>
      </c>
      <c r="U85" s="29">
        <v>5</v>
      </c>
      <c r="V85" s="290">
        <f>+((X85-X86)/+X86)*100%</f>
        <v>1</v>
      </c>
      <c r="W85" s="83" t="s">
        <v>82</v>
      </c>
      <c r="X85" s="29">
        <v>30</v>
      </c>
      <c r="Y85" s="361">
        <f>+I85/I86</f>
        <v>1.9</v>
      </c>
    </row>
    <row r="86" spans="1:25" ht="14.25" customHeight="1" x14ac:dyDescent="0.25">
      <c r="A86" s="294"/>
      <c r="B86" s="295"/>
      <c r="C86" s="84"/>
      <c r="D86" s="363" t="s">
        <v>115</v>
      </c>
      <c r="E86" s="226"/>
      <c r="F86" s="227"/>
      <c r="G86" s="285"/>
      <c r="H86" s="82" t="s">
        <v>87</v>
      </c>
      <c r="I86" s="103">
        <f t="shared" ref="I86:I88" si="3">+O86+R86+U86+X86</f>
        <v>20</v>
      </c>
      <c r="J86" s="104"/>
      <c r="K86" s="288"/>
      <c r="L86" s="289"/>
      <c r="M86" s="291"/>
      <c r="N86" s="83" t="s">
        <v>88</v>
      </c>
      <c r="O86" s="37">
        <v>1</v>
      </c>
      <c r="P86" s="291"/>
      <c r="Q86" s="83" t="s">
        <v>88</v>
      </c>
      <c r="R86" s="37">
        <v>1</v>
      </c>
      <c r="S86" s="291"/>
      <c r="T86" s="83" t="s">
        <v>88</v>
      </c>
      <c r="U86" s="37">
        <v>3</v>
      </c>
      <c r="V86" s="291"/>
      <c r="W86" s="83" t="s">
        <v>88</v>
      </c>
      <c r="X86" s="37">
        <v>15</v>
      </c>
      <c r="Y86" s="362"/>
    </row>
    <row r="87" spans="1:25" ht="14.25" customHeight="1" x14ac:dyDescent="0.25">
      <c r="A87" s="85"/>
      <c r="B87" s="86"/>
      <c r="C87" s="84"/>
      <c r="D87" s="363"/>
      <c r="E87" s="226"/>
      <c r="F87" s="227"/>
      <c r="G87" s="230" t="s">
        <v>89</v>
      </c>
      <c r="H87" s="82" t="s">
        <v>29</v>
      </c>
      <c r="I87" s="103">
        <f t="shared" si="3"/>
        <v>29</v>
      </c>
      <c r="J87" s="104"/>
      <c r="K87" s="286">
        <f>+((I87-I88)/I88)*100%</f>
        <v>0.38095238095238093</v>
      </c>
      <c r="L87" s="287"/>
      <c r="M87" s="290">
        <f>+((O87-O88)/+O88)*100%</f>
        <v>0</v>
      </c>
      <c r="N87" s="83" t="s">
        <v>82</v>
      </c>
      <c r="O87" s="29">
        <v>2</v>
      </c>
      <c r="P87" s="290">
        <f>+((R87-R88)/+R88)*100%</f>
        <v>1</v>
      </c>
      <c r="Q87" s="83" t="s">
        <v>82</v>
      </c>
      <c r="R87" s="29">
        <v>2</v>
      </c>
      <c r="S87" s="290">
        <f>+((U87-U88)/+U88)*100%</f>
        <v>0.66666666666666663</v>
      </c>
      <c r="T87" s="83" t="s">
        <v>82</v>
      </c>
      <c r="U87" s="29">
        <v>5</v>
      </c>
      <c r="V87" s="290">
        <f>+((X87-X88)/+X88)*100%</f>
        <v>0.33333333333333331</v>
      </c>
      <c r="W87" s="83" t="s">
        <v>82</v>
      </c>
      <c r="X87" s="29">
        <v>20</v>
      </c>
      <c r="Y87" s="361">
        <f>+I87/I88</f>
        <v>1.3809523809523809</v>
      </c>
    </row>
    <row r="88" spans="1:25" ht="14.25" customHeight="1" x14ac:dyDescent="0.25">
      <c r="A88" s="296" t="s">
        <v>90</v>
      </c>
      <c r="B88" s="297"/>
      <c r="C88" s="88"/>
      <c r="D88" s="364"/>
      <c r="E88" s="228"/>
      <c r="F88" s="229"/>
      <c r="G88" s="231"/>
      <c r="H88" s="82" t="s">
        <v>87</v>
      </c>
      <c r="I88" s="103">
        <f t="shared" si="3"/>
        <v>21</v>
      </c>
      <c r="J88" s="104"/>
      <c r="K88" s="288"/>
      <c r="L88" s="289"/>
      <c r="M88" s="291"/>
      <c r="N88" s="83" t="s">
        <v>88</v>
      </c>
      <c r="O88" s="37">
        <v>2</v>
      </c>
      <c r="P88" s="291"/>
      <c r="Q88" s="83" t="s">
        <v>88</v>
      </c>
      <c r="R88" s="37">
        <v>1</v>
      </c>
      <c r="S88" s="291"/>
      <c r="T88" s="83" t="s">
        <v>88</v>
      </c>
      <c r="U88" s="37">
        <v>3</v>
      </c>
      <c r="V88" s="291"/>
      <c r="W88" s="83" t="s">
        <v>88</v>
      </c>
      <c r="X88" s="37">
        <v>15</v>
      </c>
      <c r="Y88" s="362"/>
    </row>
    <row r="89" spans="1:25" ht="14.25" customHeight="1" x14ac:dyDescent="0.25">
      <c r="A89" s="220" t="s">
        <v>116</v>
      </c>
      <c r="B89" s="221"/>
      <c r="C89" s="89" t="s">
        <v>88</v>
      </c>
      <c r="D89" s="90" t="s">
        <v>117</v>
      </c>
      <c r="E89" s="224" t="s">
        <v>114</v>
      </c>
      <c r="F89" s="225"/>
      <c r="G89" s="230" t="s">
        <v>93</v>
      </c>
      <c r="H89" s="232"/>
      <c r="I89" s="233"/>
      <c r="J89" s="234"/>
      <c r="K89" s="216" t="s">
        <v>77</v>
      </c>
      <c r="L89" s="217"/>
      <c r="M89" s="238">
        <v>1200000</v>
      </c>
      <c r="N89" s="469"/>
      <c r="O89" s="470"/>
      <c r="P89" s="406">
        <v>1200000</v>
      </c>
      <c r="Q89" s="446"/>
      <c r="R89" s="447"/>
      <c r="S89" s="406">
        <v>1200000</v>
      </c>
      <c r="T89" s="446"/>
      <c r="U89" s="447"/>
      <c r="V89" s="406">
        <v>1200000</v>
      </c>
      <c r="W89" s="446"/>
      <c r="X89" s="447"/>
      <c r="Y89" s="365">
        <f>+M89+P89+S89+V89</f>
        <v>4800000</v>
      </c>
    </row>
    <row r="90" spans="1:25" ht="14.25" customHeight="1" x14ac:dyDescent="0.25">
      <c r="A90" s="222"/>
      <c r="B90" s="223"/>
      <c r="C90" s="84"/>
      <c r="D90" s="363" t="s">
        <v>118</v>
      </c>
      <c r="E90" s="226"/>
      <c r="F90" s="227"/>
      <c r="G90" s="231"/>
      <c r="H90" s="235"/>
      <c r="I90" s="236"/>
      <c r="J90" s="237"/>
      <c r="K90" s="218"/>
      <c r="L90" s="219"/>
      <c r="M90" s="471"/>
      <c r="N90" s="472"/>
      <c r="O90" s="473"/>
      <c r="P90" s="448"/>
      <c r="Q90" s="449"/>
      <c r="R90" s="450"/>
      <c r="S90" s="448"/>
      <c r="T90" s="449"/>
      <c r="U90" s="450"/>
      <c r="V90" s="448"/>
      <c r="W90" s="449"/>
      <c r="X90" s="450"/>
      <c r="Y90" s="366"/>
    </row>
    <row r="91" spans="1:25" ht="14.25" customHeight="1" x14ac:dyDescent="0.25">
      <c r="A91" s="91"/>
      <c r="B91" s="92"/>
      <c r="C91" s="84"/>
      <c r="D91" s="363"/>
      <c r="E91" s="226"/>
      <c r="F91" s="227"/>
      <c r="G91" s="230" t="s">
        <v>95</v>
      </c>
      <c r="H91" s="93"/>
      <c r="I91" s="94"/>
      <c r="J91" s="95"/>
      <c r="K91" s="216"/>
      <c r="L91" s="217"/>
      <c r="M91" s="431">
        <v>950000</v>
      </c>
      <c r="N91" s="476"/>
      <c r="O91" s="477"/>
      <c r="P91" s="406">
        <v>3300000</v>
      </c>
      <c r="Q91" s="446"/>
      <c r="R91" s="447"/>
      <c r="S91" s="406">
        <v>3089516.87</v>
      </c>
      <c r="T91" s="446"/>
      <c r="U91" s="447"/>
      <c r="V91" s="406">
        <v>4593650.9000000004</v>
      </c>
      <c r="W91" s="446"/>
      <c r="X91" s="447"/>
      <c r="Y91" s="365">
        <f>+M91+P91+S91+V91</f>
        <v>11933167.77</v>
      </c>
    </row>
    <row r="92" spans="1:25" ht="14.25" customHeight="1" x14ac:dyDescent="0.25">
      <c r="A92" s="96" t="s">
        <v>96</v>
      </c>
      <c r="B92" s="97" t="s">
        <v>97</v>
      </c>
      <c r="C92" s="88"/>
      <c r="D92" s="364"/>
      <c r="E92" s="228"/>
      <c r="F92" s="229"/>
      <c r="G92" s="231"/>
      <c r="H92" s="98"/>
      <c r="I92" s="99"/>
      <c r="J92" s="100"/>
      <c r="K92" s="218"/>
      <c r="L92" s="219"/>
      <c r="M92" s="478"/>
      <c r="N92" s="479"/>
      <c r="O92" s="480"/>
      <c r="P92" s="448"/>
      <c r="Q92" s="449"/>
      <c r="R92" s="450"/>
      <c r="S92" s="448"/>
      <c r="T92" s="449"/>
      <c r="U92" s="450"/>
      <c r="V92" s="448"/>
      <c r="W92" s="449"/>
      <c r="X92" s="450"/>
      <c r="Y92" s="366"/>
    </row>
    <row r="93" spans="1:25" ht="14.25" customHeight="1" x14ac:dyDescent="0.25">
      <c r="A93" s="45"/>
      <c r="B93" s="45"/>
      <c r="C93" s="45"/>
      <c r="D93" s="45"/>
      <c r="E93" s="47"/>
      <c r="F93" s="47"/>
      <c r="G93" s="48"/>
      <c r="H93" s="50"/>
      <c r="I93" s="52"/>
      <c r="J93" s="52"/>
      <c r="K93" s="46"/>
      <c r="L93" s="46"/>
      <c r="M93" s="53"/>
      <c r="N93" s="53"/>
      <c r="O93" s="53"/>
      <c r="P93" s="53"/>
      <c r="Q93" s="53"/>
      <c r="R93" s="53"/>
      <c r="S93" s="53"/>
      <c r="T93" s="53"/>
      <c r="U93" s="53"/>
      <c r="V93" s="53"/>
      <c r="W93" s="53"/>
      <c r="X93" s="53"/>
      <c r="Y93" s="54"/>
    </row>
    <row r="94" spans="1:25" ht="14.25" customHeight="1" x14ac:dyDescent="0.25">
      <c r="A94" s="45"/>
      <c r="B94" s="45"/>
      <c r="C94" s="45"/>
      <c r="D94" s="45"/>
      <c r="E94" s="47"/>
      <c r="F94" s="47"/>
      <c r="G94" s="48"/>
      <c r="H94" s="49" t="s">
        <v>30</v>
      </c>
      <c r="I94" s="51"/>
      <c r="J94" s="52"/>
      <c r="K94" s="46" t="s">
        <v>31</v>
      </c>
      <c r="L94" s="46"/>
      <c r="M94" s="53"/>
      <c r="N94" s="53"/>
      <c r="O94" s="53"/>
      <c r="P94" s="53"/>
      <c r="Q94" s="53"/>
      <c r="R94" s="53"/>
      <c r="S94" s="53"/>
      <c r="T94" s="53"/>
      <c r="U94" s="53"/>
      <c r="V94" s="53"/>
      <c r="W94" s="53"/>
      <c r="X94" s="53"/>
      <c r="Y94" s="54"/>
    </row>
    <row r="95" spans="1:25" ht="14.25" customHeight="1" x14ac:dyDescent="0.25">
      <c r="A95" s="45"/>
      <c r="B95" s="45"/>
      <c r="C95" s="45"/>
      <c r="D95" s="45"/>
      <c r="E95" s="47"/>
      <c r="F95" s="47"/>
      <c r="G95" s="48"/>
      <c r="H95" s="55"/>
      <c r="I95" s="52"/>
      <c r="J95" s="52"/>
      <c r="K95" s="46"/>
      <c r="L95" s="46"/>
      <c r="M95" s="53"/>
      <c r="N95" s="53"/>
      <c r="O95" s="53"/>
      <c r="P95" s="53"/>
      <c r="Q95" s="53"/>
      <c r="R95" s="53"/>
      <c r="S95" s="53"/>
      <c r="T95" s="53"/>
      <c r="U95" s="53"/>
      <c r="V95" s="53"/>
      <c r="W95" s="53"/>
      <c r="X95" s="53"/>
      <c r="Y95" s="54"/>
    </row>
    <row r="96" spans="1:25" ht="14.25" customHeight="1" x14ac:dyDescent="0.25">
      <c r="A96" s="105"/>
      <c r="B96" s="106"/>
      <c r="C96" s="106"/>
      <c r="D96" s="106"/>
      <c r="E96" s="107"/>
      <c r="F96" s="107"/>
      <c r="G96" s="108"/>
      <c r="H96" s="109"/>
      <c r="I96" s="110"/>
      <c r="J96" s="110"/>
      <c r="K96" s="111"/>
      <c r="L96" s="111"/>
      <c r="M96" s="112"/>
      <c r="N96" s="112"/>
      <c r="O96" s="112"/>
      <c r="P96" s="112"/>
      <c r="Q96" s="112"/>
      <c r="R96" s="112"/>
      <c r="S96" s="112"/>
      <c r="T96" s="112"/>
      <c r="U96" s="112"/>
      <c r="V96" s="112"/>
      <c r="W96" s="112"/>
      <c r="X96" s="112"/>
      <c r="Y96" s="113"/>
    </row>
    <row r="97" spans="1:25" x14ac:dyDescent="0.25">
      <c r="A97" s="105"/>
      <c r="B97" s="106"/>
      <c r="C97" s="106"/>
      <c r="D97" s="106"/>
      <c r="E97" s="107"/>
      <c r="F97" s="107"/>
      <c r="G97" s="108"/>
      <c r="H97" s="109"/>
      <c r="I97" s="110"/>
      <c r="J97" s="110"/>
      <c r="K97" s="111"/>
      <c r="L97" s="111"/>
      <c r="M97" s="112"/>
      <c r="N97" s="112"/>
      <c r="O97" s="112"/>
      <c r="P97" s="112"/>
      <c r="Q97" s="112"/>
      <c r="R97" s="112"/>
      <c r="S97" s="112"/>
      <c r="T97" s="112"/>
      <c r="U97" s="112"/>
      <c r="V97" s="112"/>
      <c r="W97" s="112"/>
      <c r="X97" s="112"/>
      <c r="Y97" s="113"/>
    </row>
    <row r="98" spans="1:25" x14ac:dyDescent="0.25">
      <c r="A98" s="101"/>
      <c r="B98" s="102"/>
      <c r="C98" s="102"/>
      <c r="D98" s="102"/>
      <c r="E98" s="102"/>
      <c r="F98" s="102"/>
      <c r="G98" s="102"/>
      <c r="H98" s="27"/>
      <c r="I98" s="27"/>
      <c r="J98" s="27"/>
      <c r="K98" s="102"/>
      <c r="L98" s="102"/>
      <c r="M98" s="27"/>
      <c r="N98" s="27"/>
      <c r="O98" s="27"/>
      <c r="P98" s="27"/>
      <c r="Q98" s="27"/>
      <c r="R98" s="27"/>
      <c r="S98" s="27"/>
      <c r="T98" s="27"/>
      <c r="U98" s="27"/>
      <c r="V98" s="27"/>
      <c r="W98" s="27"/>
      <c r="X98" s="27"/>
      <c r="Y98" s="28"/>
    </row>
    <row r="99" spans="1:25" ht="15" customHeight="1" x14ac:dyDescent="0.25">
      <c r="A99" s="512" t="s">
        <v>119</v>
      </c>
      <c r="B99" s="513"/>
      <c r="C99" s="513"/>
      <c r="D99" s="513"/>
      <c r="E99" s="513"/>
      <c r="F99" s="513"/>
      <c r="G99" s="513"/>
      <c r="H99" s="513"/>
      <c r="I99" s="513"/>
      <c r="J99" s="514"/>
      <c r="K99" s="298" t="s">
        <v>75</v>
      </c>
      <c r="L99" s="300"/>
      <c r="M99" s="298" t="s">
        <v>23</v>
      </c>
      <c r="N99" s="299"/>
      <c r="O99" s="300"/>
      <c r="P99" s="298" t="s">
        <v>24</v>
      </c>
      <c r="Q99" s="299"/>
      <c r="R99" s="300"/>
      <c r="S99" s="298" t="s">
        <v>25</v>
      </c>
      <c r="T99" s="299"/>
      <c r="U99" s="300"/>
      <c r="V99" s="298" t="s">
        <v>26</v>
      </c>
      <c r="W99" s="299"/>
      <c r="X99" s="300"/>
      <c r="Y99" s="352" t="s">
        <v>0</v>
      </c>
    </row>
    <row r="100" spans="1:25" x14ac:dyDescent="0.25">
      <c r="A100" s="252" t="s">
        <v>27</v>
      </c>
      <c r="B100" s="254"/>
      <c r="C100" s="252" t="s">
        <v>76</v>
      </c>
      <c r="D100" s="254"/>
      <c r="E100" s="355" t="s">
        <v>28</v>
      </c>
      <c r="F100" s="356"/>
      <c r="G100" s="359" t="s">
        <v>77</v>
      </c>
      <c r="H100" s="298" t="s">
        <v>78</v>
      </c>
      <c r="I100" s="299"/>
      <c r="J100" s="300"/>
      <c r="K100" s="301"/>
      <c r="L100" s="303"/>
      <c r="M100" s="304"/>
      <c r="N100" s="305"/>
      <c r="O100" s="306"/>
      <c r="P100" s="304"/>
      <c r="Q100" s="305"/>
      <c r="R100" s="306"/>
      <c r="S100" s="304"/>
      <c r="T100" s="305"/>
      <c r="U100" s="306"/>
      <c r="V100" s="304"/>
      <c r="W100" s="305"/>
      <c r="X100" s="306"/>
      <c r="Y100" s="353"/>
    </row>
    <row r="101" spans="1:25" ht="30" x14ac:dyDescent="0.25">
      <c r="A101" s="258"/>
      <c r="B101" s="260"/>
      <c r="C101" s="258"/>
      <c r="D101" s="260"/>
      <c r="E101" s="357"/>
      <c r="F101" s="358"/>
      <c r="G101" s="360"/>
      <c r="H101" s="304"/>
      <c r="I101" s="305"/>
      <c r="J101" s="306"/>
      <c r="K101" s="304"/>
      <c r="L101" s="306"/>
      <c r="M101" s="44" t="s">
        <v>47</v>
      </c>
      <c r="N101" s="78" t="s">
        <v>79</v>
      </c>
      <c r="O101" s="79" t="s">
        <v>80</v>
      </c>
      <c r="P101" s="44" t="s">
        <v>47</v>
      </c>
      <c r="Q101" s="78" t="s">
        <v>79</v>
      </c>
      <c r="R101" s="79" t="s">
        <v>80</v>
      </c>
      <c r="S101" s="44" t="s">
        <v>47</v>
      </c>
      <c r="T101" s="78" t="s">
        <v>79</v>
      </c>
      <c r="U101" s="79" t="s">
        <v>80</v>
      </c>
      <c r="V101" s="44" t="s">
        <v>47</v>
      </c>
      <c r="W101" s="78" t="s">
        <v>79</v>
      </c>
      <c r="X101" s="79" t="s">
        <v>80</v>
      </c>
      <c r="Y101" s="354"/>
    </row>
    <row r="102" spans="1:25" x14ac:dyDescent="0.25">
      <c r="A102" s="292" t="s">
        <v>81</v>
      </c>
      <c r="B102" s="293"/>
      <c r="C102" s="80" t="s">
        <v>82</v>
      </c>
      <c r="D102" s="81" t="s">
        <v>113</v>
      </c>
      <c r="E102" s="224" t="s">
        <v>120</v>
      </c>
      <c r="F102" s="225"/>
      <c r="G102" s="284" t="s">
        <v>85</v>
      </c>
      <c r="H102" s="82" t="s">
        <v>29</v>
      </c>
      <c r="I102" s="103">
        <f>+O102+R102+U102+X102</f>
        <v>256</v>
      </c>
      <c r="J102" s="104"/>
      <c r="K102" s="286">
        <f>+((I102-I103)/I103)*100%</f>
        <v>0.66233766233766234</v>
      </c>
      <c r="L102" s="287"/>
      <c r="M102" s="290">
        <f>+((O102-O103)/+O103)*100%</f>
        <v>0</v>
      </c>
      <c r="N102" s="83" t="s">
        <v>82</v>
      </c>
      <c r="O102" s="29">
        <v>1</v>
      </c>
      <c r="P102" s="290">
        <f>+((R102-R103)/+R103)*100%</f>
        <v>0.66666666666666663</v>
      </c>
      <c r="Q102" s="83" t="s">
        <v>82</v>
      </c>
      <c r="R102" s="29">
        <v>5</v>
      </c>
      <c r="S102" s="290">
        <f>+((U102-U103)/+U103)*100%</f>
        <v>1</v>
      </c>
      <c r="T102" s="83" t="s">
        <v>82</v>
      </c>
      <c r="U102" s="29">
        <v>100</v>
      </c>
      <c r="V102" s="290">
        <f>+((X102-X103)/+X103)*100%</f>
        <v>0.5</v>
      </c>
      <c r="W102" s="83" t="s">
        <v>82</v>
      </c>
      <c r="X102" s="29">
        <v>150</v>
      </c>
      <c r="Y102" s="361">
        <f>+I102/I103</f>
        <v>1.6623376623376624</v>
      </c>
    </row>
    <row r="103" spans="1:25" x14ac:dyDescent="0.25">
      <c r="A103" s="294"/>
      <c r="B103" s="295"/>
      <c r="C103" s="84"/>
      <c r="D103" s="363" t="s">
        <v>121</v>
      </c>
      <c r="E103" s="226"/>
      <c r="F103" s="227"/>
      <c r="G103" s="285"/>
      <c r="H103" s="82" t="s">
        <v>87</v>
      </c>
      <c r="I103" s="103">
        <f t="shared" ref="I103:I105" si="4">+O103+R103+U103+X103</f>
        <v>154</v>
      </c>
      <c r="J103" s="104"/>
      <c r="K103" s="288"/>
      <c r="L103" s="289"/>
      <c r="M103" s="291"/>
      <c r="N103" s="83" t="s">
        <v>88</v>
      </c>
      <c r="O103" s="37">
        <v>1</v>
      </c>
      <c r="P103" s="291"/>
      <c r="Q103" s="83" t="s">
        <v>88</v>
      </c>
      <c r="R103" s="37">
        <v>3</v>
      </c>
      <c r="S103" s="291"/>
      <c r="T103" s="83" t="s">
        <v>88</v>
      </c>
      <c r="U103" s="37">
        <v>50</v>
      </c>
      <c r="V103" s="291"/>
      <c r="W103" s="83" t="s">
        <v>88</v>
      </c>
      <c r="X103" s="37">
        <v>100</v>
      </c>
      <c r="Y103" s="362"/>
    </row>
    <row r="104" spans="1:25" x14ac:dyDescent="0.25">
      <c r="A104" s="85"/>
      <c r="B104" s="86"/>
      <c r="C104" s="84"/>
      <c r="D104" s="363"/>
      <c r="E104" s="226"/>
      <c r="F104" s="227"/>
      <c r="G104" s="230" t="s">
        <v>89</v>
      </c>
      <c r="H104" s="82" t="s">
        <v>29</v>
      </c>
      <c r="I104" s="103">
        <f t="shared" si="4"/>
        <v>207</v>
      </c>
      <c r="J104" s="104"/>
      <c r="K104" s="286">
        <f>+((I104-I105)/I105)*100%</f>
        <v>0.5220588235294118</v>
      </c>
      <c r="L104" s="287"/>
      <c r="M104" s="290">
        <f>+((O104-O105)/+O105)*100%</f>
        <v>0</v>
      </c>
      <c r="N104" s="83" t="s">
        <v>82</v>
      </c>
      <c r="O104" s="29">
        <v>2</v>
      </c>
      <c r="P104" s="290">
        <f>+((R104-R105)/+R105)*100%</f>
        <v>0.25</v>
      </c>
      <c r="Q104" s="83" t="s">
        <v>82</v>
      </c>
      <c r="R104" s="29">
        <v>5</v>
      </c>
      <c r="S104" s="290">
        <f>+((U104-U105)/+U105)*100%</f>
        <v>0.66666666666666663</v>
      </c>
      <c r="T104" s="83" t="s">
        <v>82</v>
      </c>
      <c r="U104" s="29">
        <v>50</v>
      </c>
      <c r="V104" s="290">
        <f>+((X104-X105)/+X105)*100%</f>
        <v>0.5</v>
      </c>
      <c r="W104" s="83" t="s">
        <v>82</v>
      </c>
      <c r="X104" s="29">
        <v>150</v>
      </c>
      <c r="Y104" s="361">
        <f>+I104/I105</f>
        <v>1.5220588235294117</v>
      </c>
    </row>
    <row r="105" spans="1:25" x14ac:dyDescent="0.25">
      <c r="A105" s="296" t="s">
        <v>90</v>
      </c>
      <c r="B105" s="297"/>
      <c r="C105" s="88"/>
      <c r="D105" s="364"/>
      <c r="E105" s="228"/>
      <c r="F105" s="229"/>
      <c r="G105" s="231"/>
      <c r="H105" s="82" t="s">
        <v>87</v>
      </c>
      <c r="I105" s="103">
        <f t="shared" si="4"/>
        <v>136</v>
      </c>
      <c r="J105" s="104"/>
      <c r="K105" s="288"/>
      <c r="L105" s="289"/>
      <c r="M105" s="291"/>
      <c r="N105" s="83" t="s">
        <v>88</v>
      </c>
      <c r="O105" s="37">
        <v>2</v>
      </c>
      <c r="P105" s="291"/>
      <c r="Q105" s="83" t="s">
        <v>88</v>
      </c>
      <c r="R105" s="37">
        <v>4</v>
      </c>
      <c r="S105" s="291"/>
      <c r="T105" s="83" t="s">
        <v>88</v>
      </c>
      <c r="U105" s="37">
        <v>30</v>
      </c>
      <c r="V105" s="291"/>
      <c r="W105" s="83" t="s">
        <v>88</v>
      </c>
      <c r="X105" s="37">
        <v>100</v>
      </c>
      <c r="Y105" s="362"/>
    </row>
    <row r="106" spans="1:25" ht="15" customHeight="1" x14ac:dyDescent="0.25">
      <c r="A106" s="220" t="s">
        <v>116</v>
      </c>
      <c r="B106" s="221"/>
      <c r="C106" s="89" t="s">
        <v>88</v>
      </c>
      <c r="D106" s="90" t="s">
        <v>117</v>
      </c>
      <c r="E106" s="224" t="s">
        <v>120</v>
      </c>
      <c r="F106" s="225"/>
      <c r="G106" s="230" t="s">
        <v>93</v>
      </c>
      <c r="H106" s="232"/>
      <c r="I106" s="233"/>
      <c r="J106" s="234"/>
      <c r="K106" s="216" t="s">
        <v>77</v>
      </c>
      <c r="L106" s="217"/>
      <c r="M106" s="238">
        <v>600000</v>
      </c>
      <c r="N106" s="469"/>
      <c r="O106" s="470"/>
      <c r="P106" s="406">
        <v>600000</v>
      </c>
      <c r="Q106" s="446"/>
      <c r="R106" s="447"/>
      <c r="S106" s="406">
        <v>600000</v>
      </c>
      <c r="T106" s="446"/>
      <c r="U106" s="447"/>
      <c r="V106" s="406">
        <v>600000</v>
      </c>
      <c r="W106" s="446"/>
      <c r="X106" s="447"/>
      <c r="Y106" s="365">
        <f>+M106+P106+S106+V106</f>
        <v>2400000</v>
      </c>
    </row>
    <row r="107" spans="1:25" x14ac:dyDescent="0.25">
      <c r="A107" s="222"/>
      <c r="B107" s="223"/>
      <c r="C107" s="84"/>
      <c r="D107" s="363" t="s">
        <v>122</v>
      </c>
      <c r="E107" s="226"/>
      <c r="F107" s="227"/>
      <c r="G107" s="231"/>
      <c r="H107" s="235"/>
      <c r="I107" s="236"/>
      <c r="J107" s="237"/>
      <c r="K107" s="218"/>
      <c r="L107" s="219"/>
      <c r="M107" s="471"/>
      <c r="N107" s="472"/>
      <c r="O107" s="473"/>
      <c r="P107" s="448"/>
      <c r="Q107" s="449"/>
      <c r="R107" s="450"/>
      <c r="S107" s="448"/>
      <c r="T107" s="449"/>
      <c r="U107" s="450"/>
      <c r="V107" s="448"/>
      <c r="W107" s="449"/>
      <c r="X107" s="450"/>
      <c r="Y107" s="366"/>
    </row>
    <row r="108" spans="1:25" x14ac:dyDescent="0.25">
      <c r="A108" s="91"/>
      <c r="B108" s="92"/>
      <c r="C108" s="84"/>
      <c r="D108" s="363"/>
      <c r="E108" s="226"/>
      <c r="F108" s="227"/>
      <c r="G108" s="230" t="s">
        <v>95</v>
      </c>
      <c r="H108" s="93"/>
      <c r="I108" s="94"/>
      <c r="J108" s="95"/>
      <c r="K108" s="216"/>
      <c r="L108" s="217"/>
      <c r="M108" s="431">
        <v>500000</v>
      </c>
      <c r="N108" s="476"/>
      <c r="O108" s="477"/>
      <c r="P108" s="406">
        <v>630000</v>
      </c>
      <c r="Q108" s="446"/>
      <c r="R108" s="447"/>
      <c r="S108" s="406">
        <v>600000</v>
      </c>
      <c r="T108" s="446"/>
      <c r="U108" s="447"/>
      <c r="V108" s="406">
        <v>600000</v>
      </c>
      <c r="W108" s="446"/>
      <c r="X108" s="447"/>
      <c r="Y108" s="365">
        <f>+M108+P108+S108+V108</f>
        <v>2330000</v>
      </c>
    </row>
    <row r="109" spans="1:25" x14ac:dyDescent="0.25">
      <c r="A109" s="96" t="s">
        <v>96</v>
      </c>
      <c r="B109" s="97" t="s">
        <v>97</v>
      </c>
      <c r="C109" s="88"/>
      <c r="D109" s="364"/>
      <c r="E109" s="228"/>
      <c r="F109" s="229"/>
      <c r="G109" s="231"/>
      <c r="H109" s="98"/>
      <c r="I109" s="99"/>
      <c r="J109" s="100"/>
      <c r="K109" s="218"/>
      <c r="L109" s="219"/>
      <c r="M109" s="478"/>
      <c r="N109" s="479"/>
      <c r="O109" s="480"/>
      <c r="P109" s="448"/>
      <c r="Q109" s="449"/>
      <c r="R109" s="450"/>
      <c r="S109" s="448"/>
      <c r="T109" s="449"/>
      <c r="U109" s="450"/>
      <c r="V109" s="448"/>
      <c r="W109" s="449"/>
      <c r="X109" s="450"/>
      <c r="Y109" s="366"/>
    </row>
    <row r="110" spans="1:25" x14ac:dyDescent="0.25">
      <c r="A110" s="45"/>
      <c r="B110" s="45"/>
      <c r="C110" s="45"/>
      <c r="D110" s="45"/>
      <c r="E110" s="47"/>
      <c r="F110" s="47"/>
      <c r="G110" s="48"/>
      <c r="H110" s="50"/>
      <c r="I110" s="52"/>
      <c r="J110" s="52"/>
      <c r="K110" s="46"/>
      <c r="L110" s="46"/>
      <c r="M110" s="53"/>
      <c r="N110" s="53"/>
      <c r="O110" s="53"/>
      <c r="P110" s="53"/>
      <c r="Q110" s="53"/>
      <c r="R110" s="53"/>
      <c r="S110" s="53"/>
      <c r="T110" s="53"/>
      <c r="U110" s="53"/>
      <c r="V110" s="53"/>
      <c r="W110" s="53"/>
      <c r="X110" s="53"/>
      <c r="Y110" s="54"/>
    </row>
    <row r="111" spans="1:25" ht="12.75" customHeight="1" x14ac:dyDescent="0.25">
      <c r="A111" s="45"/>
      <c r="B111" s="45"/>
      <c r="C111" s="45"/>
      <c r="D111" s="45"/>
      <c r="E111" s="47"/>
      <c r="F111" s="47"/>
      <c r="G111" s="48"/>
      <c r="H111" s="49" t="s">
        <v>30</v>
      </c>
      <c r="I111" s="51"/>
      <c r="J111" s="52"/>
      <c r="K111" s="46" t="s">
        <v>31</v>
      </c>
      <c r="L111" s="46"/>
      <c r="M111" s="53"/>
      <c r="N111" s="53"/>
      <c r="O111" s="53"/>
      <c r="P111" s="53"/>
      <c r="Q111" s="53"/>
      <c r="R111" s="53"/>
      <c r="S111" s="53"/>
      <c r="T111" s="53"/>
      <c r="U111" s="53"/>
      <c r="V111" s="53"/>
      <c r="W111" s="53"/>
      <c r="X111" s="53"/>
      <c r="Y111" s="54"/>
    </row>
    <row r="112" spans="1:25" ht="12.75" customHeight="1" x14ac:dyDescent="0.25">
      <c r="A112" s="45"/>
      <c r="B112" s="45"/>
      <c r="C112" s="45"/>
      <c r="D112" s="45"/>
      <c r="E112" s="47"/>
      <c r="F112" s="47"/>
      <c r="G112" s="48"/>
      <c r="H112" s="55"/>
      <c r="I112" s="52"/>
      <c r="J112" s="52"/>
      <c r="K112" s="46"/>
      <c r="L112" s="46"/>
      <c r="M112" s="53"/>
      <c r="N112" s="53"/>
      <c r="O112" s="53"/>
      <c r="P112" s="53"/>
      <c r="Q112" s="53"/>
      <c r="R112" s="53"/>
      <c r="S112" s="53"/>
      <c r="T112" s="53"/>
      <c r="U112" s="53"/>
      <c r="V112" s="53"/>
      <c r="W112" s="53"/>
      <c r="X112" s="53"/>
      <c r="Y112" s="54"/>
    </row>
    <row r="113" spans="1:25" ht="12.75" customHeight="1" x14ac:dyDescent="0.25">
      <c r="A113" s="105"/>
      <c r="B113" s="106"/>
      <c r="C113" s="106"/>
      <c r="D113" s="106"/>
      <c r="E113" s="107"/>
      <c r="F113" s="107"/>
      <c r="G113" s="108"/>
      <c r="H113" s="109"/>
      <c r="I113" s="110"/>
      <c r="J113" s="110"/>
      <c r="K113" s="111"/>
      <c r="L113" s="111"/>
      <c r="M113" s="112"/>
      <c r="N113" s="112"/>
      <c r="O113" s="112"/>
      <c r="P113" s="112"/>
      <c r="Q113" s="112"/>
      <c r="R113" s="112"/>
      <c r="S113" s="112"/>
      <c r="T113" s="112"/>
      <c r="U113" s="112"/>
      <c r="V113" s="112"/>
      <c r="W113" s="112"/>
      <c r="X113" s="112"/>
      <c r="Y113" s="113"/>
    </row>
    <row r="114" spans="1:25" ht="14.25" customHeight="1" x14ac:dyDescent="0.25">
      <c r="A114" s="105"/>
      <c r="B114" s="106"/>
      <c r="C114" s="106"/>
      <c r="D114" s="106"/>
      <c r="E114" s="107"/>
      <c r="F114" s="107"/>
      <c r="G114" s="108"/>
      <c r="H114" s="109"/>
      <c r="I114" s="110"/>
      <c r="J114" s="110"/>
      <c r="K114" s="111"/>
      <c r="L114" s="111"/>
      <c r="M114" s="112"/>
      <c r="N114" s="112"/>
      <c r="O114" s="112"/>
      <c r="P114" s="112"/>
      <c r="Q114" s="112"/>
      <c r="R114" s="112"/>
      <c r="S114" s="112"/>
      <c r="T114" s="112"/>
      <c r="U114" s="112"/>
      <c r="V114" s="112"/>
      <c r="W114" s="112"/>
      <c r="X114" s="112"/>
      <c r="Y114" s="113"/>
    </row>
    <row r="115" spans="1:25" ht="14.25" customHeight="1" x14ac:dyDescent="0.25">
      <c r="A115" s="105"/>
      <c r="B115" s="106"/>
      <c r="C115" s="106"/>
      <c r="D115" s="106"/>
      <c r="E115" s="107"/>
      <c r="F115" s="107"/>
      <c r="G115" s="108"/>
      <c r="H115" s="109"/>
      <c r="I115" s="110"/>
      <c r="J115" s="110"/>
      <c r="K115" s="111"/>
      <c r="L115" s="111"/>
      <c r="M115" s="112"/>
      <c r="N115" s="112"/>
      <c r="O115" s="112"/>
      <c r="P115" s="112"/>
      <c r="Q115" s="112"/>
      <c r="R115" s="112"/>
      <c r="S115" s="112"/>
      <c r="T115" s="112"/>
      <c r="U115" s="112"/>
      <c r="V115" s="112"/>
      <c r="W115" s="112"/>
      <c r="X115" s="112"/>
      <c r="Y115" s="113"/>
    </row>
    <row r="116" spans="1:25" ht="14.25" customHeight="1" x14ac:dyDescent="0.25">
      <c r="A116" s="101"/>
      <c r="B116" s="102"/>
      <c r="C116" s="102"/>
      <c r="D116" s="102"/>
      <c r="E116" s="102"/>
      <c r="F116" s="102"/>
      <c r="G116" s="102"/>
      <c r="H116" s="27"/>
      <c r="I116" s="27"/>
      <c r="J116" s="27"/>
      <c r="K116" s="102"/>
      <c r="L116" s="102"/>
      <c r="M116" s="27"/>
      <c r="N116" s="27"/>
      <c r="O116" s="27"/>
      <c r="P116" s="27"/>
      <c r="Q116" s="27"/>
      <c r="R116" s="27"/>
      <c r="S116" s="27"/>
      <c r="T116" s="27"/>
      <c r="U116" s="27"/>
      <c r="V116" s="27"/>
      <c r="W116" s="27"/>
      <c r="X116" s="27"/>
      <c r="Y116" s="28"/>
    </row>
    <row r="117" spans="1:25" ht="14.25" customHeight="1" x14ac:dyDescent="0.25">
      <c r="A117" s="512" t="s">
        <v>123</v>
      </c>
      <c r="B117" s="513"/>
      <c r="C117" s="513"/>
      <c r="D117" s="513"/>
      <c r="E117" s="513"/>
      <c r="F117" s="513"/>
      <c r="G117" s="513"/>
      <c r="H117" s="513"/>
      <c r="I117" s="513"/>
      <c r="J117" s="514"/>
      <c r="K117" s="298" t="s">
        <v>75</v>
      </c>
      <c r="L117" s="300"/>
      <c r="M117" s="298" t="s">
        <v>23</v>
      </c>
      <c r="N117" s="299"/>
      <c r="O117" s="300"/>
      <c r="P117" s="298" t="s">
        <v>24</v>
      </c>
      <c r="Q117" s="299"/>
      <c r="R117" s="300"/>
      <c r="S117" s="298" t="s">
        <v>25</v>
      </c>
      <c r="T117" s="299"/>
      <c r="U117" s="300"/>
      <c r="V117" s="298" t="s">
        <v>26</v>
      </c>
      <c r="W117" s="299"/>
      <c r="X117" s="300"/>
      <c r="Y117" s="352" t="s">
        <v>0</v>
      </c>
    </row>
    <row r="118" spans="1:25" ht="14.25" customHeight="1" x14ac:dyDescent="0.25">
      <c r="A118" s="252" t="s">
        <v>27</v>
      </c>
      <c r="B118" s="254"/>
      <c r="C118" s="252" t="s">
        <v>76</v>
      </c>
      <c r="D118" s="254"/>
      <c r="E118" s="355" t="s">
        <v>28</v>
      </c>
      <c r="F118" s="356"/>
      <c r="G118" s="359" t="s">
        <v>77</v>
      </c>
      <c r="H118" s="298" t="s">
        <v>78</v>
      </c>
      <c r="I118" s="299"/>
      <c r="J118" s="300"/>
      <c r="K118" s="301"/>
      <c r="L118" s="303"/>
      <c r="M118" s="304"/>
      <c r="N118" s="305"/>
      <c r="O118" s="306"/>
      <c r="P118" s="304"/>
      <c r="Q118" s="305"/>
      <c r="R118" s="306"/>
      <c r="S118" s="304"/>
      <c r="T118" s="305"/>
      <c r="U118" s="306"/>
      <c r="V118" s="304"/>
      <c r="W118" s="305"/>
      <c r="X118" s="306"/>
      <c r="Y118" s="353"/>
    </row>
    <row r="119" spans="1:25" ht="14.25" customHeight="1" x14ac:dyDescent="0.25">
      <c r="A119" s="258"/>
      <c r="B119" s="260"/>
      <c r="C119" s="258"/>
      <c r="D119" s="260"/>
      <c r="E119" s="357"/>
      <c r="F119" s="358"/>
      <c r="G119" s="360"/>
      <c r="H119" s="304"/>
      <c r="I119" s="305"/>
      <c r="J119" s="306"/>
      <c r="K119" s="304"/>
      <c r="L119" s="306"/>
      <c r="M119" s="44" t="s">
        <v>47</v>
      </c>
      <c r="N119" s="78" t="s">
        <v>79</v>
      </c>
      <c r="O119" s="79" t="s">
        <v>80</v>
      </c>
      <c r="P119" s="44" t="s">
        <v>47</v>
      </c>
      <c r="Q119" s="78" t="s">
        <v>79</v>
      </c>
      <c r="R119" s="79" t="s">
        <v>80</v>
      </c>
      <c r="S119" s="44" t="s">
        <v>47</v>
      </c>
      <c r="T119" s="78" t="s">
        <v>79</v>
      </c>
      <c r="U119" s="79" t="s">
        <v>80</v>
      </c>
      <c r="V119" s="44" t="s">
        <v>47</v>
      </c>
      <c r="W119" s="78" t="s">
        <v>79</v>
      </c>
      <c r="X119" s="79" t="s">
        <v>80</v>
      </c>
      <c r="Y119" s="354"/>
    </row>
    <row r="120" spans="1:25" ht="14.25" customHeight="1" x14ac:dyDescent="0.25">
      <c r="A120" s="292" t="s">
        <v>81</v>
      </c>
      <c r="B120" s="293"/>
      <c r="C120" s="80" t="s">
        <v>82</v>
      </c>
      <c r="D120" s="81" t="s">
        <v>113</v>
      </c>
      <c r="E120" s="224" t="s">
        <v>124</v>
      </c>
      <c r="F120" s="225"/>
      <c r="G120" s="284" t="s">
        <v>85</v>
      </c>
      <c r="H120" s="82" t="s">
        <v>29</v>
      </c>
      <c r="I120" s="103">
        <f>+O120+R120+U120+X120</f>
        <v>38</v>
      </c>
      <c r="J120" s="104"/>
      <c r="K120" s="286">
        <f>+((I120-I121)/I121)*100%</f>
        <v>0.72727272727272729</v>
      </c>
      <c r="L120" s="287"/>
      <c r="M120" s="290">
        <f>+((O120-O121)/+O121)*100%</f>
        <v>0</v>
      </c>
      <c r="N120" s="83" t="s">
        <v>82</v>
      </c>
      <c r="O120" s="29">
        <v>1</v>
      </c>
      <c r="P120" s="290">
        <f>+((R120-R121)/+R121)*100%</f>
        <v>1</v>
      </c>
      <c r="Q120" s="83" t="s">
        <v>82</v>
      </c>
      <c r="R120" s="29">
        <v>2</v>
      </c>
      <c r="S120" s="290">
        <f>+((U120-U121)/+U121)*100%</f>
        <v>1</v>
      </c>
      <c r="T120" s="83" t="s">
        <v>82</v>
      </c>
      <c r="U120" s="29">
        <v>20</v>
      </c>
      <c r="V120" s="290">
        <f>+((X120-X121)/+X121)*100%</f>
        <v>0.5</v>
      </c>
      <c r="W120" s="83" t="s">
        <v>82</v>
      </c>
      <c r="X120" s="29">
        <v>15</v>
      </c>
      <c r="Y120" s="361">
        <f>+I120/I121</f>
        <v>1.7272727272727273</v>
      </c>
    </row>
    <row r="121" spans="1:25" ht="14.25" customHeight="1" x14ac:dyDescent="0.25">
      <c r="A121" s="294"/>
      <c r="B121" s="295"/>
      <c r="C121" s="84"/>
      <c r="D121" s="363" t="s">
        <v>125</v>
      </c>
      <c r="E121" s="226"/>
      <c r="F121" s="227"/>
      <c r="G121" s="285"/>
      <c r="H121" s="82" t="s">
        <v>87</v>
      </c>
      <c r="I121" s="103">
        <f t="shared" ref="I121:I123" si="5">+O121+R121+U121+X121</f>
        <v>22</v>
      </c>
      <c r="J121" s="104"/>
      <c r="K121" s="288"/>
      <c r="L121" s="289"/>
      <c r="M121" s="291"/>
      <c r="N121" s="83" t="s">
        <v>88</v>
      </c>
      <c r="O121" s="37">
        <v>1</v>
      </c>
      <c r="P121" s="291"/>
      <c r="Q121" s="83" t="s">
        <v>88</v>
      </c>
      <c r="R121" s="37">
        <v>1</v>
      </c>
      <c r="S121" s="291"/>
      <c r="T121" s="83" t="s">
        <v>88</v>
      </c>
      <c r="U121" s="37">
        <v>10</v>
      </c>
      <c r="V121" s="291"/>
      <c r="W121" s="83" t="s">
        <v>88</v>
      </c>
      <c r="X121" s="37">
        <v>10</v>
      </c>
      <c r="Y121" s="362"/>
    </row>
    <row r="122" spans="1:25" ht="12" customHeight="1" x14ac:dyDescent="0.25">
      <c r="A122" s="85"/>
      <c r="B122" s="86"/>
      <c r="C122" s="84"/>
      <c r="D122" s="363"/>
      <c r="E122" s="226"/>
      <c r="F122" s="227"/>
      <c r="G122" s="230" t="s">
        <v>89</v>
      </c>
      <c r="H122" s="82" t="s">
        <v>29</v>
      </c>
      <c r="I122" s="103">
        <f t="shared" si="5"/>
        <v>39</v>
      </c>
      <c r="J122" s="104"/>
      <c r="K122" s="286">
        <f>+((I122-I123)/I123)*100%</f>
        <v>0.625</v>
      </c>
      <c r="L122" s="287"/>
      <c r="M122" s="290">
        <f>+((O122-O123)/+O123)*100%</f>
        <v>0</v>
      </c>
      <c r="N122" s="83" t="s">
        <v>82</v>
      </c>
      <c r="O122" s="29">
        <v>2</v>
      </c>
      <c r="P122" s="290">
        <f>+((R122-R123)/+R123)*100%</f>
        <v>0</v>
      </c>
      <c r="Q122" s="83" t="s">
        <v>82</v>
      </c>
      <c r="R122" s="29">
        <v>2</v>
      </c>
      <c r="S122" s="290">
        <f>+((U122-U123)/+U123)*100%</f>
        <v>0.5</v>
      </c>
      <c r="T122" s="83">
        <v>0</v>
      </c>
      <c r="U122" s="29">
        <v>15</v>
      </c>
      <c r="V122" s="290">
        <f>+((X122-X123)/+X123)*100%</f>
        <v>1</v>
      </c>
      <c r="W122" s="83" t="s">
        <v>82</v>
      </c>
      <c r="X122" s="29">
        <v>20</v>
      </c>
      <c r="Y122" s="361">
        <f>+I122/I123</f>
        <v>1.625</v>
      </c>
    </row>
    <row r="123" spans="1:25" ht="14.25" customHeight="1" x14ac:dyDescent="0.25">
      <c r="A123" s="296" t="s">
        <v>90</v>
      </c>
      <c r="B123" s="297"/>
      <c r="C123" s="88"/>
      <c r="D123" s="364"/>
      <c r="E123" s="228"/>
      <c r="F123" s="229"/>
      <c r="G123" s="231"/>
      <c r="H123" s="82" t="s">
        <v>87</v>
      </c>
      <c r="I123" s="103">
        <f t="shared" si="5"/>
        <v>24</v>
      </c>
      <c r="J123" s="104"/>
      <c r="K123" s="288"/>
      <c r="L123" s="289"/>
      <c r="M123" s="291"/>
      <c r="N123" s="83" t="s">
        <v>88</v>
      </c>
      <c r="O123" s="37">
        <v>2</v>
      </c>
      <c r="P123" s="291"/>
      <c r="Q123" s="83" t="s">
        <v>88</v>
      </c>
      <c r="R123" s="37">
        <v>2</v>
      </c>
      <c r="S123" s="291"/>
      <c r="T123" s="83" t="s">
        <v>88</v>
      </c>
      <c r="U123" s="37">
        <v>10</v>
      </c>
      <c r="V123" s="291"/>
      <c r="W123" s="83" t="s">
        <v>88</v>
      </c>
      <c r="X123" s="37">
        <v>10</v>
      </c>
      <c r="Y123" s="362"/>
    </row>
    <row r="124" spans="1:25" ht="14.25" customHeight="1" x14ac:dyDescent="0.25">
      <c r="A124" s="220" t="s">
        <v>116</v>
      </c>
      <c r="B124" s="221"/>
      <c r="C124" s="89" t="s">
        <v>88</v>
      </c>
      <c r="D124" s="90" t="s">
        <v>117</v>
      </c>
      <c r="E124" s="224" t="s">
        <v>124</v>
      </c>
      <c r="F124" s="225"/>
      <c r="G124" s="230" t="s">
        <v>93</v>
      </c>
      <c r="H124" s="232"/>
      <c r="I124" s="233"/>
      <c r="J124" s="234"/>
      <c r="K124" s="216" t="s">
        <v>77</v>
      </c>
      <c r="L124" s="217"/>
      <c r="M124" s="238">
        <v>350000</v>
      </c>
      <c r="N124" s="469"/>
      <c r="O124" s="470"/>
      <c r="P124" s="406">
        <v>350000</v>
      </c>
      <c r="Q124" s="446"/>
      <c r="R124" s="447"/>
      <c r="S124" s="406">
        <v>350000</v>
      </c>
      <c r="T124" s="446"/>
      <c r="U124" s="447"/>
      <c r="V124" s="406">
        <v>350000</v>
      </c>
      <c r="W124" s="446"/>
      <c r="X124" s="447"/>
      <c r="Y124" s="365">
        <f>+M124+P124+S124+V124</f>
        <v>1400000</v>
      </c>
    </row>
    <row r="125" spans="1:25" x14ac:dyDescent="0.25">
      <c r="A125" s="222"/>
      <c r="B125" s="223"/>
      <c r="C125" s="84"/>
      <c r="D125" s="363" t="s">
        <v>126</v>
      </c>
      <c r="E125" s="226"/>
      <c r="F125" s="227"/>
      <c r="G125" s="231"/>
      <c r="H125" s="235"/>
      <c r="I125" s="236"/>
      <c r="J125" s="237"/>
      <c r="K125" s="218"/>
      <c r="L125" s="219"/>
      <c r="M125" s="471"/>
      <c r="N125" s="472"/>
      <c r="O125" s="473"/>
      <c r="P125" s="448"/>
      <c r="Q125" s="449"/>
      <c r="R125" s="450"/>
      <c r="S125" s="448"/>
      <c r="T125" s="449"/>
      <c r="U125" s="450"/>
      <c r="V125" s="448"/>
      <c r="W125" s="449"/>
      <c r="X125" s="450"/>
      <c r="Y125" s="366"/>
    </row>
    <row r="126" spans="1:25" x14ac:dyDescent="0.25">
      <c r="A126" s="91"/>
      <c r="B126" s="92"/>
      <c r="C126" s="84"/>
      <c r="D126" s="363"/>
      <c r="E126" s="226"/>
      <c r="F126" s="227"/>
      <c r="G126" s="230" t="s">
        <v>95</v>
      </c>
      <c r="H126" s="93"/>
      <c r="I126" s="94"/>
      <c r="J126" s="95"/>
      <c r="K126" s="216"/>
      <c r="L126" s="217"/>
      <c r="M126" s="431">
        <v>329982.40999999997</v>
      </c>
      <c r="N126" s="476"/>
      <c r="O126" s="477"/>
      <c r="P126" s="406">
        <v>447902.36</v>
      </c>
      <c r="Q126" s="446"/>
      <c r="R126" s="447"/>
      <c r="S126" s="406">
        <v>350000</v>
      </c>
      <c r="T126" s="446"/>
      <c r="U126" s="447"/>
      <c r="V126" s="406">
        <v>350000</v>
      </c>
      <c r="W126" s="446"/>
      <c r="X126" s="447"/>
      <c r="Y126" s="365">
        <f>+M126+P126+S126+V126</f>
        <v>1477884.77</v>
      </c>
    </row>
    <row r="127" spans="1:25" x14ac:dyDescent="0.25">
      <c r="A127" s="96" t="s">
        <v>96</v>
      </c>
      <c r="B127" s="97" t="s">
        <v>97</v>
      </c>
      <c r="C127" s="88"/>
      <c r="D127" s="364"/>
      <c r="E127" s="228"/>
      <c r="F127" s="229"/>
      <c r="G127" s="231"/>
      <c r="H127" s="98"/>
      <c r="I127" s="99"/>
      <c r="J127" s="100"/>
      <c r="K127" s="218"/>
      <c r="L127" s="219"/>
      <c r="M127" s="478"/>
      <c r="N127" s="479"/>
      <c r="O127" s="480"/>
      <c r="P127" s="448"/>
      <c r="Q127" s="449"/>
      <c r="R127" s="450"/>
      <c r="S127" s="448"/>
      <c r="T127" s="449"/>
      <c r="U127" s="450"/>
      <c r="V127" s="448"/>
      <c r="W127" s="449"/>
      <c r="X127" s="450"/>
      <c r="Y127" s="366"/>
    </row>
    <row r="128" spans="1:25" x14ac:dyDescent="0.25">
      <c r="A128" s="45"/>
      <c r="B128" s="45"/>
      <c r="C128" s="45"/>
      <c r="D128" s="45"/>
      <c r="E128" s="47"/>
      <c r="F128" s="47"/>
      <c r="G128" s="48"/>
      <c r="H128" s="50"/>
      <c r="I128" s="52"/>
      <c r="J128" s="52"/>
      <c r="K128" s="46"/>
      <c r="L128" s="46"/>
      <c r="M128" s="53"/>
      <c r="N128" s="53"/>
      <c r="O128" s="53"/>
      <c r="P128" s="53"/>
      <c r="Q128" s="53"/>
      <c r="R128" s="53"/>
      <c r="S128" s="53"/>
      <c r="T128" s="53"/>
      <c r="U128" s="53"/>
      <c r="V128" s="53"/>
      <c r="W128" s="53"/>
      <c r="X128" s="53"/>
      <c r="Y128" s="54"/>
    </row>
    <row r="129" spans="1:25" x14ac:dyDescent="0.25">
      <c r="A129" s="45"/>
      <c r="B129" s="45"/>
      <c r="C129" s="45"/>
      <c r="D129" s="45"/>
      <c r="E129" s="47"/>
      <c r="F129" s="47"/>
      <c r="G129" s="48"/>
      <c r="H129" s="49" t="s">
        <v>30</v>
      </c>
      <c r="I129" s="51"/>
      <c r="J129" s="52"/>
      <c r="K129" s="46" t="s">
        <v>31</v>
      </c>
      <c r="L129" s="46"/>
      <c r="M129" s="53"/>
      <c r="N129" s="53"/>
      <c r="O129" s="53"/>
      <c r="P129" s="53"/>
      <c r="Q129" s="53"/>
      <c r="R129" s="53"/>
      <c r="S129" s="53"/>
      <c r="T129" s="53"/>
      <c r="U129" s="53"/>
      <c r="V129" s="53"/>
      <c r="W129" s="53"/>
      <c r="X129" s="53"/>
      <c r="Y129" s="54"/>
    </row>
    <row r="130" spans="1:25" x14ac:dyDescent="0.25">
      <c r="A130" s="45"/>
      <c r="B130" s="45"/>
      <c r="C130" s="45"/>
      <c r="D130" s="45"/>
      <c r="E130" s="47"/>
      <c r="F130" s="47"/>
      <c r="G130" s="48"/>
      <c r="H130" s="55"/>
      <c r="I130" s="52"/>
      <c r="J130" s="52"/>
      <c r="K130" s="46"/>
      <c r="L130" s="46"/>
      <c r="M130" s="53"/>
      <c r="N130" s="53"/>
      <c r="O130" s="53"/>
      <c r="P130" s="53"/>
      <c r="Q130" s="53"/>
      <c r="R130" s="53"/>
      <c r="S130" s="53"/>
      <c r="T130" s="53"/>
      <c r="U130" s="53"/>
      <c r="V130" s="53"/>
      <c r="W130" s="53"/>
      <c r="X130" s="53"/>
      <c r="Y130" s="54"/>
    </row>
    <row r="131" spans="1:25" x14ac:dyDescent="0.25">
      <c r="A131" s="105"/>
      <c r="B131" s="106"/>
      <c r="C131" s="106"/>
      <c r="D131" s="106"/>
      <c r="E131" s="107"/>
      <c r="F131" s="107"/>
      <c r="G131" s="108"/>
      <c r="H131" s="109"/>
      <c r="I131" s="110"/>
      <c r="J131" s="110"/>
      <c r="K131" s="111"/>
      <c r="L131" s="111"/>
      <c r="M131" s="112"/>
      <c r="N131" s="112"/>
      <c r="O131" s="112"/>
      <c r="P131" s="112"/>
      <c r="Q131" s="112"/>
      <c r="R131" s="112"/>
      <c r="S131" s="112"/>
      <c r="T131" s="112"/>
      <c r="U131" s="112"/>
      <c r="V131" s="112"/>
      <c r="W131" s="112"/>
      <c r="X131" s="112"/>
      <c r="Y131" s="113"/>
    </row>
    <row r="132" spans="1:25" x14ac:dyDescent="0.25">
      <c r="A132" s="105"/>
      <c r="B132" s="106"/>
      <c r="C132" s="106"/>
      <c r="D132" s="106"/>
      <c r="E132" s="107"/>
      <c r="F132" s="107"/>
      <c r="G132" s="108"/>
      <c r="H132" s="109"/>
      <c r="I132" s="110"/>
      <c r="J132" s="110"/>
      <c r="K132" s="111"/>
      <c r="L132" s="111"/>
      <c r="M132" s="112"/>
      <c r="N132" s="112"/>
      <c r="O132" s="112"/>
      <c r="P132" s="112"/>
      <c r="Q132" s="112"/>
      <c r="R132" s="112"/>
      <c r="S132" s="112"/>
      <c r="T132" s="112"/>
      <c r="U132" s="112"/>
      <c r="V132" s="112"/>
      <c r="W132" s="112"/>
      <c r="X132" s="112"/>
      <c r="Y132" s="113"/>
    </row>
    <row r="133" spans="1:25" x14ac:dyDescent="0.25">
      <c r="A133" s="145"/>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7"/>
    </row>
    <row r="134" spans="1:25" x14ac:dyDescent="0.25">
      <c r="A134" s="247" t="s">
        <v>33</v>
      </c>
      <c r="B134" s="367"/>
      <c r="C134" s="367"/>
      <c r="D134" s="367"/>
      <c r="E134" s="367"/>
      <c r="F134" s="367"/>
      <c r="G134" s="367"/>
      <c r="H134" s="367"/>
      <c r="I134" s="367"/>
      <c r="J134" s="367"/>
      <c r="K134" s="367"/>
      <c r="L134" s="367"/>
      <c r="M134" s="367"/>
      <c r="N134" s="367"/>
      <c r="O134" s="367"/>
      <c r="P134" s="367"/>
      <c r="Q134" s="367"/>
      <c r="R134" s="367"/>
      <c r="S134" s="367"/>
      <c r="T134" s="367"/>
      <c r="U134" s="367"/>
      <c r="V134" s="367"/>
      <c r="W134" s="367"/>
      <c r="X134" s="367"/>
      <c r="Y134" s="368"/>
    </row>
    <row r="135" spans="1:25" ht="15.75" x14ac:dyDescent="0.25">
      <c r="A135" s="437" t="s">
        <v>34</v>
      </c>
      <c r="B135" s="437"/>
      <c r="C135" s="437"/>
      <c r="D135" s="437"/>
      <c r="E135" s="438"/>
      <c r="F135" s="438"/>
      <c r="G135" s="401" t="s">
        <v>35</v>
      </c>
      <c r="H135" s="402"/>
      <c r="I135" s="402"/>
      <c r="J135" s="402"/>
      <c r="K135" s="402"/>
      <c r="L135" s="402"/>
      <c r="M135" s="402"/>
      <c r="N135" s="402"/>
      <c r="O135" s="403"/>
      <c r="P135" s="404" t="s">
        <v>36</v>
      </c>
      <c r="Q135" s="404"/>
      <c r="R135" s="405"/>
      <c r="S135" s="405"/>
      <c r="T135" s="405"/>
      <c r="U135" s="405"/>
      <c r="V135" s="404" t="s">
        <v>37</v>
      </c>
      <c r="W135" s="404"/>
      <c r="X135" s="405"/>
      <c r="Y135" s="405"/>
    </row>
    <row r="136" spans="1:25" x14ac:dyDescent="0.25">
      <c r="A136" s="439" t="s">
        <v>127</v>
      </c>
      <c r="B136" s="439"/>
      <c r="C136" s="439"/>
      <c r="D136" s="439"/>
      <c r="E136" s="439"/>
      <c r="F136" s="439"/>
      <c r="G136" s="486" t="s">
        <v>128</v>
      </c>
      <c r="H136" s="487"/>
      <c r="I136" s="487"/>
      <c r="J136" s="487"/>
      <c r="K136" s="487"/>
      <c r="L136" s="487"/>
      <c r="M136" s="487"/>
      <c r="N136" s="487"/>
      <c r="O136" s="488"/>
      <c r="P136" s="398">
        <v>43009</v>
      </c>
      <c r="Q136" s="399"/>
      <c r="R136" s="399"/>
      <c r="S136" s="399"/>
      <c r="T136" s="399"/>
      <c r="U136" s="400"/>
      <c r="V136" s="398">
        <v>43100</v>
      </c>
      <c r="W136" s="399"/>
      <c r="X136" s="399"/>
      <c r="Y136" s="400"/>
    </row>
    <row r="137" spans="1:25" x14ac:dyDescent="0.25">
      <c r="A137" s="439"/>
      <c r="B137" s="439"/>
      <c r="C137" s="439"/>
      <c r="D137" s="439"/>
      <c r="E137" s="439"/>
      <c r="F137" s="439"/>
      <c r="G137" s="486" t="s">
        <v>129</v>
      </c>
      <c r="H137" s="487"/>
      <c r="I137" s="487"/>
      <c r="J137" s="487"/>
      <c r="K137" s="487"/>
      <c r="L137" s="487"/>
      <c r="M137" s="487"/>
      <c r="N137" s="487"/>
      <c r="O137" s="488"/>
      <c r="P137" s="398">
        <v>43009</v>
      </c>
      <c r="Q137" s="399"/>
      <c r="R137" s="399"/>
      <c r="S137" s="399"/>
      <c r="T137" s="399"/>
      <c r="U137" s="400"/>
      <c r="V137" s="398">
        <v>43100</v>
      </c>
      <c r="W137" s="399"/>
      <c r="X137" s="399"/>
      <c r="Y137" s="400"/>
    </row>
    <row r="138" spans="1:25" x14ac:dyDescent="0.25">
      <c r="A138" s="439"/>
      <c r="B138" s="439"/>
      <c r="C138" s="439"/>
      <c r="D138" s="439"/>
      <c r="E138" s="439"/>
      <c r="F138" s="439"/>
      <c r="G138" s="397" t="s">
        <v>130</v>
      </c>
      <c r="H138" s="397"/>
      <c r="I138" s="397"/>
      <c r="J138" s="397"/>
      <c r="K138" s="397"/>
      <c r="L138" s="397"/>
      <c r="M138" s="397"/>
      <c r="N138" s="397"/>
      <c r="O138" s="397"/>
      <c r="P138" s="398">
        <v>43009</v>
      </c>
      <c r="Q138" s="399"/>
      <c r="R138" s="399"/>
      <c r="S138" s="399"/>
      <c r="T138" s="399"/>
      <c r="U138" s="400"/>
      <c r="V138" s="398">
        <v>43100</v>
      </c>
      <c r="W138" s="399"/>
      <c r="X138" s="399"/>
      <c r="Y138" s="400"/>
    </row>
    <row r="139" spans="1:25" x14ac:dyDescent="0.25">
      <c r="A139" s="439"/>
      <c r="B139" s="439"/>
      <c r="C139" s="439"/>
      <c r="D139" s="439"/>
      <c r="E139" s="439"/>
      <c r="F139" s="439"/>
      <c r="G139" s="486" t="s">
        <v>131</v>
      </c>
      <c r="H139" s="487"/>
      <c r="I139" s="487"/>
      <c r="J139" s="487"/>
      <c r="K139" s="487"/>
      <c r="L139" s="487"/>
      <c r="M139" s="487"/>
      <c r="N139" s="487"/>
      <c r="O139" s="488"/>
      <c r="P139" s="398">
        <v>43009</v>
      </c>
      <c r="Q139" s="399"/>
      <c r="R139" s="399"/>
      <c r="S139" s="399"/>
      <c r="T139" s="399"/>
      <c r="U139" s="400"/>
      <c r="V139" s="398">
        <v>43100</v>
      </c>
      <c r="W139" s="399"/>
      <c r="X139" s="399"/>
      <c r="Y139" s="400"/>
    </row>
    <row r="140" spans="1:25" x14ac:dyDescent="0.25">
      <c r="A140" s="439"/>
      <c r="B140" s="439"/>
      <c r="C140" s="439"/>
      <c r="D140" s="439"/>
      <c r="E140" s="439"/>
      <c r="F140" s="439"/>
      <c r="G140" s="397"/>
      <c r="H140" s="397"/>
      <c r="I140" s="397"/>
      <c r="J140" s="397"/>
      <c r="K140" s="397"/>
      <c r="L140" s="397"/>
      <c r="M140" s="397"/>
      <c r="N140" s="397"/>
      <c r="O140" s="397"/>
      <c r="P140" s="515"/>
      <c r="Q140" s="515"/>
      <c r="R140" s="515"/>
      <c r="S140" s="515"/>
      <c r="T140" s="515"/>
      <c r="U140" s="515"/>
      <c r="V140" s="398"/>
      <c r="W140" s="399"/>
      <c r="X140" s="399"/>
      <c r="Y140" s="400"/>
    </row>
    <row r="141" spans="1:25" x14ac:dyDescent="0.25">
      <c r="A141" s="439"/>
      <c r="B141" s="439"/>
      <c r="C141" s="439"/>
      <c r="D141" s="439"/>
      <c r="E141" s="439"/>
      <c r="F141" s="439"/>
      <c r="G141" s="397"/>
      <c r="H141" s="397"/>
      <c r="I141" s="397"/>
      <c r="J141" s="397"/>
      <c r="K141" s="397"/>
      <c r="L141" s="397"/>
      <c r="M141" s="397"/>
      <c r="N141" s="397"/>
      <c r="O141" s="397"/>
      <c r="P141" s="515"/>
      <c r="Q141" s="515"/>
      <c r="R141" s="515"/>
      <c r="S141" s="515"/>
      <c r="T141" s="515"/>
      <c r="U141" s="515"/>
      <c r="V141" s="398"/>
      <c r="W141" s="399"/>
      <c r="X141" s="399"/>
      <c r="Y141" s="400"/>
    </row>
    <row r="142" spans="1:25" x14ac:dyDescent="0.25">
      <c r="A142" s="439" t="s">
        <v>132</v>
      </c>
      <c r="B142" s="439"/>
      <c r="C142" s="439"/>
      <c r="D142" s="439"/>
      <c r="E142" s="439"/>
      <c r="F142" s="439"/>
      <c r="G142" s="486" t="s">
        <v>133</v>
      </c>
      <c r="H142" s="487"/>
      <c r="I142" s="487"/>
      <c r="J142" s="487"/>
      <c r="K142" s="487"/>
      <c r="L142" s="487"/>
      <c r="M142" s="487"/>
      <c r="N142" s="487"/>
      <c r="O142" s="488"/>
      <c r="P142" s="398">
        <v>43009</v>
      </c>
      <c r="Q142" s="399"/>
      <c r="R142" s="399"/>
      <c r="S142" s="399"/>
      <c r="T142" s="399"/>
      <c r="U142" s="400"/>
      <c r="V142" s="398">
        <v>43100</v>
      </c>
      <c r="W142" s="399"/>
      <c r="X142" s="399"/>
      <c r="Y142" s="400"/>
    </row>
    <row r="143" spans="1:25" x14ac:dyDescent="0.25">
      <c r="A143" s="439"/>
      <c r="B143" s="439"/>
      <c r="C143" s="439"/>
      <c r="D143" s="439"/>
      <c r="E143" s="439"/>
      <c r="F143" s="439"/>
      <c r="G143" s="486" t="s">
        <v>134</v>
      </c>
      <c r="H143" s="487"/>
      <c r="I143" s="487"/>
      <c r="J143" s="487"/>
      <c r="K143" s="487"/>
      <c r="L143" s="487"/>
      <c r="M143" s="487"/>
      <c r="N143" s="487"/>
      <c r="O143" s="488"/>
      <c r="P143" s="398">
        <v>43009</v>
      </c>
      <c r="Q143" s="399"/>
      <c r="R143" s="399"/>
      <c r="S143" s="399"/>
      <c r="T143" s="399"/>
      <c r="U143" s="400"/>
      <c r="V143" s="398">
        <v>43100</v>
      </c>
      <c r="W143" s="399"/>
      <c r="X143" s="399"/>
      <c r="Y143" s="400"/>
    </row>
    <row r="144" spans="1:25" x14ac:dyDescent="0.25">
      <c r="A144" s="439"/>
      <c r="B144" s="439"/>
      <c r="C144" s="439"/>
      <c r="D144" s="439"/>
      <c r="E144" s="439"/>
      <c r="F144" s="439"/>
      <c r="G144" s="486" t="s">
        <v>135</v>
      </c>
      <c r="H144" s="487"/>
      <c r="I144" s="487"/>
      <c r="J144" s="487"/>
      <c r="K144" s="487"/>
      <c r="L144" s="487"/>
      <c r="M144" s="487"/>
      <c r="N144" s="487"/>
      <c r="O144" s="488"/>
      <c r="P144" s="398">
        <v>43009</v>
      </c>
      <c r="Q144" s="399"/>
      <c r="R144" s="399"/>
      <c r="S144" s="399"/>
      <c r="T144" s="399"/>
      <c r="U144" s="400"/>
      <c r="V144" s="398">
        <v>43100</v>
      </c>
      <c r="W144" s="399"/>
      <c r="X144" s="399"/>
      <c r="Y144" s="400"/>
    </row>
    <row r="145" spans="1:25" x14ac:dyDescent="0.25">
      <c r="A145" s="439"/>
      <c r="B145" s="439"/>
      <c r="C145" s="439"/>
      <c r="D145" s="439"/>
      <c r="E145" s="439"/>
      <c r="F145" s="439"/>
      <c r="G145" s="397"/>
      <c r="H145" s="397"/>
      <c r="I145" s="397"/>
      <c r="J145" s="397"/>
      <c r="K145" s="397"/>
      <c r="L145" s="397"/>
      <c r="M145" s="397"/>
      <c r="N145" s="397"/>
      <c r="O145" s="397"/>
      <c r="P145" s="515"/>
      <c r="Q145" s="515"/>
      <c r="R145" s="515"/>
      <c r="S145" s="515"/>
      <c r="T145" s="515"/>
      <c r="U145" s="515"/>
      <c r="V145" s="398"/>
      <c r="W145" s="399"/>
      <c r="X145" s="399"/>
      <c r="Y145" s="400"/>
    </row>
    <row r="146" spans="1:25" x14ac:dyDescent="0.25">
      <c r="A146" s="439" t="s">
        <v>136</v>
      </c>
      <c r="B146" s="439"/>
      <c r="C146" s="439"/>
      <c r="D146" s="439"/>
      <c r="E146" s="439"/>
      <c r="F146" s="439"/>
      <c r="G146" s="451"/>
      <c r="H146" s="452"/>
      <c r="I146" s="452"/>
      <c r="J146" s="452"/>
      <c r="K146" s="452"/>
      <c r="L146" s="452"/>
      <c r="M146" s="452"/>
      <c r="N146" s="452"/>
      <c r="O146" s="453"/>
      <c r="P146" s="515"/>
      <c r="Q146" s="515"/>
      <c r="R146" s="515"/>
      <c r="S146" s="515"/>
      <c r="T146" s="515"/>
      <c r="U146" s="515"/>
      <c r="V146" s="398"/>
      <c r="W146" s="399"/>
      <c r="X146" s="399"/>
      <c r="Y146" s="400"/>
    </row>
    <row r="147" spans="1:25" x14ac:dyDescent="0.25">
      <c r="A147" s="439"/>
      <c r="B147" s="439"/>
      <c r="C147" s="439"/>
      <c r="D147" s="439"/>
      <c r="E147" s="439"/>
      <c r="F147" s="439"/>
      <c r="G147" s="486" t="s">
        <v>137</v>
      </c>
      <c r="H147" s="487"/>
      <c r="I147" s="487"/>
      <c r="J147" s="487"/>
      <c r="K147" s="487"/>
      <c r="L147" s="487"/>
      <c r="M147" s="487"/>
      <c r="N147" s="487"/>
      <c r="O147" s="488"/>
      <c r="P147" s="398">
        <v>43009</v>
      </c>
      <c r="Q147" s="399"/>
      <c r="R147" s="399"/>
      <c r="S147" s="399"/>
      <c r="T147" s="399"/>
      <c r="U147" s="400"/>
      <c r="V147" s="398">
        <v>43100</v>
      </c>
      <c r="W147" s="399"/>
      <c r="X147" s="399"/>
      <c r="Y147" s="400"/>
    </row>
    <row r="148" spans="1:25" x14ac:dyDescent="0.25">
      <c r="A148" s="439"/>
      <c r="B148" s="439"/>
      <c r="C148" s="439"/>
      <c r="D148" s="439"/>
      <c r="E148" s="439"/>
      <c r="F148" s="439"/>
      <c r="G148" s="451" t="s">
        <v>138</v>
      </c>
      <c r="H148" s="452"/>
      <c r="I148" s="452"/>
      <c r="J148" s="452"/>
      <c r="K148" s="452"/>
      <c r="L148" s="452"/>
      <c r="M148" s="452"/>
      <c r="N148" s="452"/>
      <c r="O148" s="453"/>
      <c r="P148" s="398">
        <v>43009</v>
      </c>
      <c r="Q148" s="399"/>
      <c r="R148" s="399"/>
      <c r="S148" s="399"/>
      <c r="T148" s="399"/>
      <c r="U148" s="400"/>
      <c r="V148" s="398">
        <v>43100</v>
      </c>
      <c r="W148" s="399"/>
      <c r="X148" s="399"/>
      <c r="Y148" s="400"/>
    </row>
    <row r="149" spans="1:25" x14ac:dyDescent="0.25">
      <c r="A149" s="439"/>
      <c r="B149" s="439"/>
      <c r="C149" s="439"/>
      <c r="D149" s="439"/>
      <c r="E149" s="439"/>
      <c r="F149" s="439"/>
      <c r="G149" s="451" t="s">
        <v>139</v>
      </c>
      <c r="H149" s="452"/>
      <c r="I149" s="452"/>
      <c r="J149" s="452"/>
      <c r="K149" s="452"/>
      <c r="L149" s="452"/>
      <c r="M149" s="452"/>
      <c r="N149" s="452"/>
      <c r="O149" s="453"/>
      <c r="P149" s="398">
        <v>43009</v>
      </c>
      <c r="Q149" s="399"/>
      <c r="R149" s="399"/>
      <c r="S149" s="399"/>
      <c r="T149" s="399"/>
      <c r="U149" s="400"/>
      <c r="V149" s="398">
        <v>43100</v>
      </c>
      <c r="W149" s="399"/>
      <c r="X149" s="399"/>
      <c r="Y149" s="400"/>
    </row>
    <row r="150" spans="1:25" x14ac:dyDescent="0.25">
      <c r="A150" s="439"/>
      <c r="B150" s="439"/>
      <c r="C150" s="439"/>
      <c r="D150" s="439"/>
      <c r="E150" s="439"/>
      <c r="F150" s="439"/>
      <c r="G150" s="451" t="s">
        <v>140</v>
      </c>
      <c r="H150" s="452"/>
      <c r="I150" s="452"/>
      <c r="J150" s="452"/>
      <c r="K150" s="452"/>
      <c r="L150" s="452"/>
      <c r="M150" s="452"/>
      <c r="N150" s="452"/>
      <c r="O150" s="453"/>
      <c r="P150" s="398">
        <v>43009</v>
      </c>
      <c r="Q150" s="399"/>
      <c r="R150" s="399"/>
      <c r="S150" s="399"/>
      <c r="T150" s="399"/>
      <c r="U150" s="400"/>
      <c r="V150" s="398">
        <v>43100</v>
      </c>
      <c r="W150" s="399"/>
      <c r="X150" s="399"/>
      <c r="Y150" s="400"/>
    </row>
    <row r="151" spans="1:25" x14ac:dyDescent="0.25">
      <c r="A151" s="439"/>
      <c r="B151" s="439"/>
      <c r="C151" s="439"/>
      <c r="D151" s="439"/>
      <c r="E151" s="439"/>
      <c r="F151" s="439"/>
      <c r="G151" s="397" t="s">
        <v>141</v>
      </c>
      <c r="H151" s="397"/>
      <c r="I151" s="397"/>
      <c r="J151" s="397"/>
      <c r="K151" s="397"/>
      <c r="L151" s="397"/>
      <c r="M151" s="397"/>
      <c r="N151" s="397"/>
      <c r="O151" s="397"/>
      <c r="P151" s="398">
        <v>43009</v>
      </c>
      <c r="Q151" s="399"/>
      <c r="R151" s="399"/>
      <c r="S151" s="399"/>
      <c r="T151" s="399"/>
      <c r="U151" s="400"/>
      <c r="V151" s="398">
        <v>43100</v>
      </c>
      <c r="W151" s="399"/>
      <c r="X151" s="399"/>
      <c r="Y151" s="400"/>
    </row>
    <row r="152" spans="1:25" x14ac:dyDescent="0.25">
      <c r="A152" s="439" t="s">
        <v>142</v>
      </c>
      <c r="B152" s="439"/>
      <c r="C152" s="439"/>
      <c r="D152" s="439"/>
      <c r="E152" s="439"/>
      <c r="F152" s="439"/>
      <c r="G152" s="397" t="s">
        <v>143</v>
      </c>
      <c r="H152" s="397"/>
      <c r="I152" s="397"/>
      <c r="J152" s="397"/>
      <c r="K152" s="397"/>
      <c r="L152" s="397"/>
      <c r="M152" s="397"/>
      <c r="N152" s="397"/>
      <c r="O152" s="397"/>
      <c r="P152" s="398">
        <v>43009</v>
      </c>
      <c r="Q152" s="399"/>
      <c r="R152" s="399"/>
      <c r="S152" s="399"/>
      <c r="T152" s="399"/>
      <c r="U152" s="400"/>
      <c r="V152" s="398">
        <v>43100</v>
      </c>
      <c r="W152" s="399"/>
      <c r="X152" s="399"/>
      <c r="Y152" s="400"/>
    </row>
    <row r="153" spans="1:25" x14ac:dyDescent="0.25">
      <c r="A153" s="439"/>
      <c r="B153" s="439"/>
      <c r="C153" s="439"/>
      <c r="D153" s="439"/>
      <c r="E153" s="439"/>
      <c r="F153" s="439"/>
      <c r="G153" s="397" t="s">
        <v>144</v>
      </c>
      <c r="H153" s="397"/>
      <c r="I153" s="397"/>
      <c r="J153" s="397"/>
      <c r="K153" s="397"/>
      <c r="L153" s="397"/>
      <c r="M153" s="397"/>
      <c r="N153" s="397"/>
      <c r="O153" s="397"/>
      <c r="P153" s="398">
        <v>43009</v>
      </c>
      <c r="Q153" s="399"/>
      <c r="R153" s="399"/>
      <c r="S153" s="399"/>
      <c r="T153" s="399"/>
      <c r="U153" s="400"/>
      <c r="V153" s="398">
        <v>43100</v>
      </c>
      <c r="W153" s="399"/>
      <c r="X153" s="399"/>
      <c r="Y153" s="400"/>
    </row>
    <row r="154" spans="1:25" x14ac:dyDescent="0.25">
      <c r="A154" s="439"/>
      <c r="B154" s="439"/>
      <c r="C154" s="439"/>
      <c r="D154" s="439"/>
      <c r="E154" s="439"/>
      <c r="F154" s="439"/>
      <c r="G154" s="397" t="s">
        <v>145</v>
      </c>
      <c r="H154" s="397"/>
      <c r="I154" s="397"/>
      <c r="J154" s="397"/>
      <c r="K154" s="397"/>
      <c r="L154" s="397"/>
      <c r="M154" s="397"/>
      <c r="N154" s="397"/>
      <c r="O154" s="397"/>
      <c r="P154" s="398">
        <v>43009</v>
      </c>
      <c r="Q154" s="399"/>
      <c r="R154" s="399"/>
      <c r="S154" s="399"/>
      <c r="T154" s="399"/>
      <c r="U154" s="400"/>
      <c r="V154" s="398">
        <v>43100</v>
      </c>
      <c r="W154" s="399"/>
      <c r="X154" s="399"/>
      <c r="Y154" s="400"/>
    </row>
    <row r="155" spans="1:25" x14ac:dyDescent="0.25">
      <c r="A155" s="439"/>
      <c r="B155" s="439"/>
      <c r="C155" s="439"/>
      <c r="D155" s="439"/>
      <c r="E155" s="439"/>
      <c r="F155" s="439"/>
      <c r="G155" s="397" t="s">
        <v>146</v>
      </c>
      <c r="H155" s="397"/>
      <c r="I155" s="397"/>
      <c r="J155" s="397"/>
      <c r="K155" s="397"/>
      <c r="L155" s="397"/>
      <c r="M155" s="397"/>
      <c r="N155" s="397"/>
      <c r="O155" s="397"/>
      <c r="P155" s="398">
        <v>43009</v>
      </c>
      <c r="Q155" s="399"/>
      <c r="R155" s="399"/>
      <c r="S155" s="399"/>
      <c r="T155" s="399"/>
      <c r="U155" s="400"/>
      <c r="V155" s="398">
        <v>43100</v>
      </c>
      <c r="W155" s="399"/>
      <c r="X155" s="399"/>
      <c r="Y155" s="400"/>
    </row>
    <row r="156" spans="1:25" x14ac:dyDescent="0.25">
      <c r="A156" s="439"/>
      <c r="B156" s="439"/>
      <c r="C156" s="439"/>
      <c r="D156" s="439"/>
      <c r="E156" s="439"/>
      <c r="F156" s="439"/>
      <c r="G156" s="397" t="s">
        <v>147</v>
      </c>
      <c r="H156" s="397"/>
      <c r="I156" s="397"/>
      <c r="J156" s="397"/>
      <c r="K156" s="397"/>
      <c r="L156" s="397"/>
      <c r="M156" s="397"/>
      <c r="N156" s="397"/>
      <c r="O156" s="397"/>
      <c r="P156" s="398">
        <v>43009</v>
      </c>
      <c r="Q156" s="399"/>
      <c r="R156" s="399"/>
      <c r="S156" s="399"/>
      <c r="T156" s="399"/>
      <c r="U156" s="400"/>
      <c r="V156" s="398">
        <v>43100</v>
      </c>
      <c r="W156" s="399"/>
      <c r="X156" s="399"/>
      <c r="Y156" s="400"/>
    </row>
    <row r="157" spans="1:25" x14ac:dyDescent="0.25">
      <c r="A157" s="439"/>
      <c r="B157" s="439"/>
      <c r="C157" s="439"/>
      <c r="D157" s="439"/>
      <c r="E157" s="439"/>
      <c r="F157" s="439"/>
      <c r="G157" s="397"/>
      <c r="H157" s="397"/>
      <c r="I157" s="397"/>
      <c r="J157" s="397"/>
      <c r="K157" s="397"/>
      <c r="L157" s="397"/>
      <c r="M157" s="397"/>
      <c r="N157" s="397"/>
      <c r="O157" s="397"/>
      <c r="P157" s="114"/>
      <c r="Q157" s="115"/>
      <c r="R157" s="115"/>
      <c r="S157" s="115"/>
      <c r="T157" s="115"/>
      <c r="U157" s="116"/>
      <c r="V157" s="114"/>
      <c r="W157" s="115"/>
      <c r="X157" s="115"/>
      <c r="Y157" s="116"/>
    </row>
    <row r="158" spans="1:25" x14ac:dyDescent="0.25">
      <c r="A158" s="439" t="s">
        <v>148</v>
      </c>
      <c r="B158" s="439"/>
      <c r="C158" s="439"/>
      <c r="D158" s="439"/>
      <c r="E158" s="439"/>
      <c r="F158" s="439"/>
      <c r="G158" s="397" t="s">
        <v>149</v>
      </c>
      <c r="H158" s="397"/>
      <c r="I158" s="397"/>
      <c r="J158" s="397"/>
      <c r="K158" s="397"/>
      <c r="L158" s="397"/>
      <c r="M158" s="397"/>
      <c r="N158" s="397"/>
      <c r="O158" s="397"/>
      <c r="P158" s="398">
        <v>43009</v>
      </c>
      <c r="Q158" s="399"/>
      <c r="R158" s="399"/>
      <c r="S158" s="399"/>
      <c r="T158" s="399"/>
      <c r="U158" s="400"/>
      <c r="V158" s="398">
        <v>43100</v>
      </c>
      <c r="W158" s="399"/>
      <c r="X158" s="399"/>
      <c r="Y158" s="400"/>
    </row>
    <row r="159" spans="1:25" x14ac:dyDescent="0.25">
      <c r="A159" s="439"/>
      <c r="B159" s="439"/>
      <c r="C159" s="439"/>
      <c r="D159" s="439"/>
      <c r="E159" s="439"/>
      <c r="F159" s="439"/>
      <c r="G159" s="397" t="s">
        <v>150</v>
      </c>
      <c r="H159" s="397"/>
      <c r="I159" s="397"/>
      <c r="J159" s="397"/>
      <c r="K159" s="397"/>
      <c r="L159" s="397"/>
      <c r="M159" s="397"/>
      <c r="N159" s="397"/>
      <c r="O159" s="397"/>
      <c r="P159" s="398">
        <v>43009</v>
      </c>
      <c r="Q159" s="399"/>
      <c r="R159" s="399"/>
      <c r="S159" s="399"/>
      <c r="T159" s="399"/>
      <c r="U159" s="400"/>
      <c r="V159" s="398">
        <v>43100</v>
      </c>
      <c r="W159" s="399"/>
      <c r="X159" s="399"/>
      <c r="Y159" s="400"/>
    </row>
    <row r="160" spans="1:25" x14ac:dyDescent="0.25">
      <c r="A160" s="439"/>
      <c r="B160" s="439"/>
      <c r="C160" s="439"/>
      <c r="D160" s="439"/>
      <c r="E160" s="439"/>
      <c r="F160" s="439"/>
      <c r="G160" s="397" t="s">
        <v>151</v>
      </c>
      <c r="H160" s="397"/>
      <c r="I160" s="397"/>
      <c r="J160" s="397"/>
      <c r="K160" s="397"/>
      <c r="L160" s="397"/>
      <c r="M160" s="397"/>
      <c r="N160" s="397"/>
      <c r="O160" s="397"/>
      <c r="P160" s="398">
        <v>43009</v>
      </c>
      <c r="Q160" s="399"/>
      <c r="R160" s="399"/>
      <c r="S160" s="399"/>
      <c r="T160" s="399"/>
      <c r="U160" s="400"/>
      <c r="V160" s="398">
        <v>43100</v>
      </c>
      <c r="W160" s="399"/>
      <c r="X160" s="399"/>
      <c r="Y160" s="400"/>
    </row>
    <row r="161" spans="1:25" x14ac:dyDescent="0.25">
      <c r="A161" s="439"/>
      <c r="B161" s="439"/>
      <c r="C161" s="439"/>
      <c r="D161" s="439"/>
      <c r="E161" s="439"/>
      <c r="F161" s="439"/>
      <c r="G161" s="397" t="s">
        <v>152</v>
      </c>
      <c r="H161" s="397"/>
      <c r="I161" s="397"/>
      <c r="J161" s="397"/>
      <c r="K161" s="397"/>
      <c r="L161" s="397"/>
      <c r="M161" s="397"/>
      <c r="N161" s="397"/>
      <c r="O161" s="397"/>
      <c r="P161" s="398">
        <v>43009</v>
      </c>
      <c r="Q161" s="399"/>
      <c r="R161" s="399"/>
      <c r="S161" s="399"/>
      <c r="T161" s="399"/>
      <c r="U161" s="400"/>
      <c r="V161" s="398">
        <v>43100</v>
      </c>
      <c r="W161" s="399"/>
      <c r="X161" s="399"/>
      <c r="Y161" s="400"/>
    </row>
    <row r="162" spans="1:25" x14ac:dyDescent="0.25">
      <c r="A162" s="439"/>
      <c r="B162" s="439"/>
      <c r="C162" s="439"/>
      <c r="D162" s="439"/>
      <c r="E162" s="439"/>
      <c r="F162" s="439"/>
      <c r="G162" s="397"/>
      <c r="H162" s="397"/>
      <c r="I162" s="397"/>
      <c r="J162" s="397"/>
      <c r="K162" s="397"/>
      <c r="L162" s="397"/>
      <c r="M162" s="397"/>
      <c r="N162" s="397"/>
      <c r="O162" s="397"/>
      <c r="P162" s="114"/>
      <c r="Q162" s="115"/>
      <c r="R162" s="115"/>
      <c r="S162" s="115"/>
      <c r="T162" s="115"/>
      <c r="U162" s="116"/>
      <c r="V162" s="114"/>
      <c r="W162" s="115"/>
      <c r="X162" s="115"/>
      <c r="Y162" s="116"/>
    </row>
    <row r="163" spans="1:25" x14ac:dyDescent="0.25">
      <c r="A163" s="439"/>
      <c r="B163" s="439"/>
      <c r="C163" s="439"/>
      <c r="D163" s="439"/>
      <c r="E163" s="439"/>
      <c r="F163" s="439"/>
      <c r="G163" s="397"/>
      <c r="H163" s="397"/>
      <c r="I163" s="397"/>
      <c r="J163" s="397"/>
      <c r="K163" s="397"/>
      <c r="L163" s="397"/>
      <c r="M163" s="397"/>
      <c r="N163" s="397"/>
      <c r="O163" s="397"/>
      <c r="P163" s="114"/>
      <c r="Q163" s="115"/>
      <c r="R163" s="115"/>
      <c r="S163" s="115"/>
      <c r="T163" s="115"/>
      <c r="U163" s="116"/>
      <c r="V163" s="114"/>
      <c r="W163" s="115"/>
      <c r="X163" s="115"/>
      <c r="Y163" s="116"/>
    </row>
    <row r="164" spans="1:25" x14ac:dyDescent="0.25">
      <c r="A164" s="117"/>
      <c r="B164" s="118"/>
      <c r="C164" s="118"/>
      <c r="D164" s="118"/>
      <c r="E164" s="118"/>
      <c r="F164" s="119"/>
      <c r="G164" s="397"/>
      <c r="H164" s="397"/>
      <c r="I164" s="397"/>
      <c r="J164" s="397"/>
      <c r="K164" s="397"/>
      <c r="L164" s="397"/>
      <c r="M164" s="397"/>
      <c r="N164" s="397"/>
      <c r="O164" s="397"/>
      <c r="P164" s="114"/>
      <c r="Q164" s="115"/>
      <c r="R164" s="115"/>
      <c r="S164" s="115"/>
      <c r="T164" s="115"/>
      <c r="U164" s="116"/>
      <c r="V164" s="114"/>
      <c r="W164" s="115"/>
      <c r="X164" s="115"/>
      <c r="Y164" s="116"/>
    </row>
    <row r="165" spans="1:25" x14ac:dyDescent="0.25">
      <c r="A165" s="117"/>
      <c r="B165" s="118"/>
      <c r="C165" s="118"/>
      <c r="D165" s="118"/>
      <c r="E165" s="118"/>
      <c r="F165" s="119"/>
      <c r="G165" s="397"/>
      <c r="H165" s="397"/>
      <c r="I165" s="397"/>
      <c r="J165" s="397"/>
      <c r="K165" s="397"/>
      <c r="L165" s="397"/>
      <c r="M165" s="397"/>
      <c r="N165" s="397"/>
      <c r="O165" s="397"/>
      <c r="P165" s="114"/>
      <c r="Q165" s="115"/>
      <c r="R165" s="115"/>
      <c r="S165" s="115"/>
      <c r="T165" s="115"/>
      <c r="U165" s="116"/>
      <c r="V165" s="114"/>
      <c r="W165" s="115"/>
      <c r="X165" s="115"/>
      <c r="Y165" s="116"/>
    </row>
    <row r="166" spans="1:25" x14ac:dyDescent="0.25">
      <c r="A166" s="117"/>
      <c r="B166" s="118"/>
      <c r="C166" s="118"/>
      <c r="D166" s="118"/>
      <c r="E166" s="118"/>
      <c r="F166" s="119"/>
      <c r="G166" s="120"/>
      <c r="H166" s="121"/>
      <c r="I166" s="122"/>
      <c r="J166" s="122"/>
      <c r="K166" s="122"/>
      <c r="L166" s="122"/>
      <c r="M166" s="122"/>
      <c r="N166" s="122"/>
      <c r="O166" s="123"/>
      <c r="P166" s="114"/>
      <c r="Q166" s="115"/>
      <c r="R166" s="115"/>
      <c r="S166" s="115"/>
      <c r="T166" s="115"/>
      <c r="U166" s="116"/>
      <c r="V166" s="114"/>
      <c r="W166" s="115"/>
      <c r="X166" s="115"/>
      <c r="Y166" s="116"/>
    </row>
    <row r="167" spans="1:25" x14ac:dyDescent="0.25">
      <c r="A167" s="117"/>
      <c r="B167" s="118"/>
      <c r="C167" s="118"/>
      <c r="D167" s="118"/>
      <c r="E167" s="118"/>
      <c r="F167" s="119"/>
      <c r="G167" s="120"/>
      <c r="H167" s="121"/>
      <c r="I167" s="122"/>
      <c r="J167" s="122"/>
      <c r="K167" s="122"/>
      <c r="L167" s="122"/>
      <c r="M167" s="122"/>
      <c r="N167" s="122"/>
      <c r="O167" s="123"/>
      <c r="P167" s="114"/>
      <c r="Q167" s="115"/>
      <c r="R167" s="115"/>
      <c r="S167" s="115"/>
      <c r="T167" s="115"/>
      <c r="U167" s="116"/>
      <c r="V167" s="114"/>
      <c r="W167" s="115"/>
      <c r="X167" s="115"/>
      <c r="Y167" s="116"/>
    </row>
    <row r="168" spans="1:25" x14ac:dyDescent="0.25">
      <c r="A168" s="12"/>
      <c r="B168" s="13"/>
      <c r="C168" s="13"/>
      <c r="D168" s="13"/>
      <c r="E168" s="13"/>
      <c r="F168" s="14"/>
      <c r="G168" s="15"/>
      <c r="H168" s="185" t="s">
        <v>153</v>
      </c>
      <c r="I168" s="186"/>
      <c r="J168" s="186"/>
      <c r="K168" s="186"/>
      <c r="L168" s="186"/>
      <c r="M168" s="186"/>
      <c r="N168" s="186"/>
      <c r="O168" s="187"/>
      <c r="P168" s="188"/>
      <c r="Q168" s="189"/>
      <c r="R168" s="189"/>
      <c r="S168" s="189"/>
      <c r="T168" s="189"/>
      <c r="U168" s="190"/>
      <c r="V168" s="188"/>
      <c r="W168" s="189"/>
      <c r="X168" s="189"/>
      <c r="Y168" s="190"/>
    </row>
    <row r="169" spans="1:25" x14ac:dyDescent="0.25">
      <c r="A169" s="191"/>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3"/>
    </row>
    <row r="170" spans="1:25" x14ac:dyDescent="0.25">
      <c r="A170" s="194" t="s">
        <v>38</v>
      </c>
      <c r="B170" s="194"/>
      <c r="C170" s="194"/>
      <c r="D170" s="194"/>
      <c r="E170" s="194"/>
      <c r="F170" s="194"/>
      <c r="G170" s="51" t="s">
        <v>39</v>
      </c>
      <c r="H170" s="194" t="s">
        <v>40</v>
      </c>
      <c r="I170" s="194"/>
      <c r="J170" s="194"/>
      <c r="K170" s="194"/>
      <c r="L170" s="194"/>
      <c r="M170" s="194"/>
      <c r="N170" s="194"/>
      <c r="O170" s="194"/>
      <c r="P170" s="195" t="s">
        <v>39</v>
      </c>
      <c r="Q170" s="196"/>
      <c r="R170" s="197"/>
      <c r="S170" s="197"/>
      <c r="T170" s="197"/>
      <c r="U170" s="197"/>
      <c r="V170" s="197"/>
      <c r="W170" s="197"/>
      <c r="X170" s="197"/>
      <c r="Y170" s="198"/>
    </row>
    <row r="171" spans="1:25" x14ac:dyDescent="0.25">
      <c r="A171" s="171" t="s">
        <v>154</v>
      </c>
      <c r="B171" s="199"/>
      <c r="C171" s="199"/>
      <c r="D171" s="199"/>
      <c r="E171" s="172"/>
      <c r="F171" s="173"/>
      <c r="G171" s="16"/>
      <c r="H171" s="200" t="s">
        <v>155</v>
      </c>
      <c r="I171" s="172"/>
      <c r="J171" s="172"/>
      <c r="K171" s="172"/>
      <c r="L171" s="172"/>
      <c r="M171" s="172"/>
      <c r="N171" s="172"/>
      <c r="O171" s="173"/>
      <c r="P171" s="314"/>
      <c r="Q171" s="197"/>
      <c r="R171" s="197"/>
      <c r="S171" s="197"/>
      <c r="T171" s="197"/>
      <c r="U171" s="197"/>
      <c r="V171" s="197"/>
      <c r="W171" s="197"/>
      <c r="X171" s="197"/>
      <c r="Y171" s="198"/>
    </row>
    <row r="172" spans="1:25" x14ac:dyDescent="0.25">
      <c r="A172" s="171" t="s">
        <v>156</v>
      </c>
      <c r="B172" s="199"/>
      <c r="C172" s="199"/>
      <c r="D172" s="199"/>
      <c r="E172" s="172"/>
      <c r="F172" s="173"/>
      <c r="G172" s="16"/>
      <c r="H172" s="200" t="s">
        <v>157</v>
      </c>
      <c r="I172" s="172"/>
      <c r="J172" s="172"/>
      <c r="K172" s="172"/>
      <c r="L172" s="172"/>
      <c r="M172" s="172"/>
      <c r="N172" s="172"/>
      <c r="O172" s="173"/>
      <c r="P172" s="314"/>
      <c r="Q172" s="197"/>
      <c r="R172" s="197"/>
      <c r="S172" s="197"/>
      <c r="T172" s="197"/>
      <c r="U172" s="197"/>
      <c r="V172" s="197"/>
      <c r="W172" s="197"/>
      <c r="X172" s="197"/>
      <c r="Y172" s="198"/>
    </row>
    <row r="173" spans="1:25" x14ac:dyDescent="0.25">
      <c r="A173" s="200" t="s">
        <v>158</v>
      </c>
      <c r="B173" s="172"/>
      <c r="C173" s="172"/>
      <c r="D173" s="172"/>
      <c r="E173" s="172"/>
      <c r="F173" s="173"/>
      <c r="G173" s="16"/>
      <c r="H173" s="200" t="s">
        <v>159</v>
      </c>
      <c r="I173" s="172"/>
      <c r="J173" s="172"/>
      <c r="K173" s="172"/>
      <c r="L173" s="172"/>
      <c r="M173" s="172"/>
      <c r="N173" s="172"/>
      <c r="O173" s="173"/>
      <c r="P173" s="314"/>
      <c r="Q173" s="197"/>
      <c r="R173" s="197"/>
      <c r="S173" s="197"/>
      <c r="T173" s="197"/>
      <c r="U173" s="197"/>
      <c r="V173" s="197"/>
      <c r="W173" s="197"/>
      <c r="X173" s="197"/>
      <c r="Y173" s="198"/>
    </row>
    <row r="174" spans="1:25" x14ac:dyDescent="0.25">
      <c r="A174" s="200" t="s">
        <v>160</v>
      </c>
      <c r="B174" s="172"/>
      <c r="C174" s="172"/>
      <c r="D174" s="172"/>
      <c r="E174" s="172"/>
      <c r="F174" s="173"/>
      <c r="G174" s="16"/>
      <c r="H174" s="200">
        <v>4</v>
      </c>
      <c r="I174" s="172"/>
      <c r="J174" s="172"/>
      <c r="K174" s="172"/>
      <c r="L174" s="172"/>
      <c r="M174" s="172"/>
      <c r="N174" s="172"/>
      <c r="O174" s="173"/>
      <c r="P174" s="314"/>
      <c r="Q174" s="197"/>
      <c r="R174" s="197"/>
      <c r="S174" s="197"/>
      <c r="T174" s="197"/>
      <c r="U174" s="197"/>
      <c r="V174" s="197"/>
      <c r="W174" s="197"/>
      <c r="X174" s="197"/>
      <c r="Y174" s="198"/>
    </row>
    <row r="175" spans="1:25" x14ac:dyDescent="0.25">
      <c r="A175" s="200" t="s">
        <v>161</v>
      </c>
      <c r="B175" s="172"/>
      <c r="C175" s="172"/>
      <c r="D175" s="172"/>
      <c r="E175" s="172"/>
      <c r="F175" s="173"/>
      <c r="G175" s="16"/>
      <c r="H175" s="200">
        <v>5</v>
      </c>
      <c r="I175" s="172"/>
      <c r="J175" s="172"/>
      <c r="K175" s="172"/>
      <c r="L175" s="172"/>
      <c r="M175" s="172"/>
      <c r="N175" s="172"/>
      <c r="O175" s="173"/>
      <c r="P175" s="314"/>
      <c r="Q175" s="197"/>
      <c r="R175" s="197"/>
      <c r="S175" s="197"/>
      <c r="T175" s="197"/>
      <c r="U175" s="197"/>
      <c r="V175" s="197"/>
      <c r="W175" s="197"/>
      <c r="X175" s="197"/>
      <c r="Y175" s="198"/>
    </row>
    <row r="176" spans="1:25" x14ac:dyDescent="0.25">
      <c r="A176" s="14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50"/>
    </row>
    <row r="177" spans="1:25" x14ac:dyDescent="0.25">
      <c r="A177" s="168" t="s">
        <v>41</v>
      </c>
      <c r="B177" s="59"/>
      <c r="C177" s="59"/>
      <c r="D177" s="59"/>
      <c r="E177" s="17" t="s">
        <v>42</v>
      </c>
      <c r="F177" s="194" t="s">
        <v>163</v>
      </c>
      <c r="G177" s="516"/>
      <c r="H177" s="516"/>
      <c r="I177" s="516"/>
      <c r="J177" s="516"/>
      <c r="K177" s="516"/>
      <c r="L177" s="516"/>
      <c r="M177" s="516"/>
      <c r="N177" s="516"/>
      <c r="O177" s="516"/>
      <c r="P177" s="516"/>
      <c r="Q177" s="516"/>
      <c r="R177" s="516"/>
      <c r="S177" s="516"/>
      <c r="T177" s="516"/>
      <c r="U177" s="516"/>
      <c r="V177" s="516"/>
      <c r="W177" s="516"/>
      <c r="X177" s="516"/>
      <c r="Y177" s="516"/>
    </row>
    <row r="178" spans="1:25" x14ac:dyDescent="0.25">
      <c r="A178" s="169"/>
      <c r="B178" s="60"/>
      <c r="C178" s="60"/>
      <c r="D178" s="60"/>
      <c r="E178" s="17" t="s">
        <v>43</v>
      </c>
      <c r="F178" s="517" t="s">
        <v>162</v>
      </c>
      <c r="G178" s="517"/>
      <c r="H178" s="517"/>
      <c r="I178" s="517"/>
      <c r="J178" s="517"/>
      <c r="K178" s="517"/>
      <c r="L178" s="517"/>
      <c r="M178" s="517"/>
      <c r="N178" s="517"/>
      <c r="O178" s="517"/>
      <c r="P178" s="517"/>
      <c r="Q178" s="517"/>
      <c r="R178" s="517"/>
      <c r="S178" s="517"/>
      <c r="T178" s="517"/>
      <c r="U178" s="517"/>
      <c r="V178" s="517"/>
      <c r="W178" s="517"/>
      <c r="X178" s="517"/>
      <c r="Y178" s="517"/>
    </row>
    <row r="179" spans="1:25" x14ac:dyDescent="0.25">
      <c r="A179" s="169"/>
      <c r="B179" s="60"/>
      <c r="C179" s="60"/>
      <c r="D179" s="60"/>
      <c r="E179" s="177" t="s">
        <v>44</v>
      </c>
      <c r="F179" s="517" t="s">
        <v>57</v>
      </c>
      <c r="G179" s="517"/>
      <c r="H179" s="517"/>
      <c r="I179" s="517"/>
      <c r="J179" s="517"/>
      <c r="K179" s="517"/>
      <c r="L179" s="517"/>
      <c r="M179" s="517"/>
      <c r="N179" s="517"/>
      <c r="O179" s="517"/>
      <c r="P179" s="517"/>
      <c r="Q179" s="517"/>
      <c r="R179" s="517"/>
      <c r="S179" s="517"/>
      <c r="T179" s="517"/>
      <c r="U179" s="517"/>
      <c r="V179" s="517"/>
      <c r="W179" s="517"/>
      <c r="X179" s="517"/>
      <c r="Y179" s="517"/>
    </row>
    <row r="180" spans="1:25" x14ac:dyDescent="0.25">
      <c r="A180" s="170"/>
      <c r="B180" s="61"/>
      <c r="C180" s="61"/>
      <c r="D180" s="61"/>
      <c r="E180" s="178"/>
      <c r="F180" s="517"/>
      <c r="G180" s="517"/>
      <c r="H180" s="517"/>
      <c r="I180" s="517"/>
      <c r="J180" s="517"/>
      <c r="K180" s="517"/>
      <c r="L180" s="517"/>
      <c r="M180" s="517"/>
      <c r="N180" s="517"/>
      <c r="O180" s="517"/>
      <c r="P180" s="517"/>
      <c r="Q180" s="517"/>
      <c r="R180" s="517"/>
      <c r="S180" s="517"/>
      <c r="T180" s="517"/>
      <c r="U180" s="517"/>
      <c r="V180" s="517"/>
      <c r="W180" s="517"/>
      <c r="X180" s="517"/>
      <c r="Y180" s="517"/>
    </row>
    <row r="181" spans="1:25" x14ac:dyDescent="0.25">
      <c r="A181" s="148"/>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50"/>
    </row>
    <row r="182" spans="1:25"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row>
    <row r="183" spans="1:25" x14ac:dyDescent="0.25">
      <c r="A183" s="18" t="s">
        <v>45</v>
      </c>
      <c r="B183" s="18"/>
      <c r="C183" s="18"/>
      <c r="D183" s="18"/>
      <c r="E183" s="73"/>
      <c r="F183" s="73"/>
      <c r="G183" s="73"/>
      <c r="H183" s="73"/>
      <c r="I183" s="73"/>
      <c r="J183" s="73"/>
      <c r="K183" s="73"/>
      <c r="L183" s="73"/>
      <c r="M183" s="73"/>
      <c r="N183" s="73"/>
      <c r="O183" s="73"/>
      <c r="P183" s="73"/>
      <c r="Q183" s="73"/>
      <c r="R183" s="73"/>
      <c r="S183" s="73"/>
      <c r="T183" s="73"/>
      <c r="U183" s="73"/>
      <c r="V183" s="73"/>
      <c r="W183" s="73"/>
      <c r="X183" s="73"/>
      <c r="Y183" s="73"/>
    </row>
    <row r="184" spans="1:25"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row>
    <row r="185" spans="1:25" x14ac:dyDescent="0.25">
      <c r="A185" s="66" t="s">
        <v>46</v>
      </c>
      <c r="B185" s="66"/>
      <c r="C185" s="66"/>
      <c r="D185" s="66"/>
      <c r="E185" s="66">
        <v>1000</v>
      </c>
      <c r="F185" s="66">
        <v>2000</v>
      </c>
      <c r="G185" s="66">
        <v>3000</v>
      </c>
      <c r="H185" s="66">
        <v>4000</v>
      </c>
      <c r="I185" s="336">
        <v>5000</v>
      </c>
      <c r="J185" s="336"/>
      <c r="K185" s="336"/>
      <c r="L185" s="336">
        <v>6000</v>
      </c>
      <c r="M185" s="336"/>
      <c r="N185" s="337"/>
      <c r="O185" s="337"/>
      <c r="P185" s="337">
        <v>9000</v>
      </c>
      <c r="Q185" s="338"/>
      <c r="R185" s="338"/>
      <c r="S185" s="339"/>
      <c r="T185" s="67"/>
      <c r="U185" s="340" t="s">
        <v>0</v>
      </c>
      <c r="V185" s="341"/>
      <c r="W185" s="341"/>
      <c r="X185" s="341"/>
      <c r="Y185" s="22"/>
    </row>
    <row r="186" spans="1:25" x14ac:dyDescent="0.25">
      <c r="A186" s="19">
        <v>1</v>
      </c>
      <c r="B186" s="19" t="s">
        <v>57</v>
      </c>
      <c r="C186" s="19"/>
      <c r="D186" s="19"/>
      <c r="E186" s="65">
        <f>2509792.01+2463634.79+2769573.23+3673404.18</f>
        <v>11416404.209999999</v>
      </c>
      <c r="F186" s="65">
        <f>394803.28+514435.9+520719.37+1520389.57</f>
        <v>2950348.12</v>
      </c>
      <c r="G186" s="65">
        <f>28387.12+1283881.27+2049996.1+159745.13</f>
        <v>3522009.62</v>
      </c>
      <c r="H186" s="65">
        <f>87272.56+72727.44</f>
        <v>160000</v>
      </c>
      <c r="I186" s="506">
        <f>1615950.4+408999.99+589437.76</f>
        <v>2614388.15</v>
      </c>
      <c r="J186" s="507"/>
      <c r="K186" s="508"/>
      <c r="L186" s="506">
        <f>760455.61+2085446.84</f>
        <v>2845902.45</v>
      </c>
      <c r="M186" s="507"/>
      <c r="N186" s="507"/>
      <c r="O186" s="507"/>
      <c r="P186" s="506">
        <v>0</v>
      </c>
      <c r="Q186" s="507"/>
      <c r="R186" s="507"/>
      <c r="S186" s="508"/>
      <c r="T186" s="64"/>
      <c r="U186" s="345">
        <f>+E186+F186+G186+H186+I186+L186+P186</f>
        <v>23509052.549999997</v>
      </c>
      <c r="V186" s="346"/>
      <c r="W186" s="346"/>
      <c r="X186" s="346"/>
      <c r="Y186" s="20"/>
    </row>
    <row r="187" spans="1:25" x14ac:dyDescent="0.25">
      <c r="A187" s="24"/>
      <c r="B187" s="24"/>
      <c r="C187" s="24"/>
      <c r="D187" s="24"/>
      <c r="E187" s="65"/>
      <c r="F187" s="65"/>
      <c r="G187" s="65"/>
      <c r="H187" s="65"/>
      <c r="I187" s="506"/>
      <c r="J187" s="507"/>
      <c r="K187" s="508"/>
      <c r="L187" s="506"/>
      <c r="M187" s="507"/>
      <c r="N187" s="507"/>
      <c r="O187" s="507"/>
      <c r="P187" s="506"/>
      <c r="Q187" s="507"/>
      <c r="R187" s="507"/>
      <c r="S187" s="508"/>
      <c r="T187" s="64"/>
      <c r="U187" s="345"/>
      <c r="V187" s="346"/>
      <c r="W187" s="346"/>
      <c r="X187" s="346"/>
      <c r="Y187" s="23"/>
    </row>
    <row r="188" spans="1:25" x14ac:dyDescent="0.25">
      <c r="A188" s="24"/>
      <c r="B188" s="24"/>
      <c r="C188" s="24"/>
      <c r="D188" s="24"/>
      <c r="E188" s="72"/>
      <c r="F188" s="72"/>
      <c r="G188" s="72"/>
      <c r="H188" s="72"/>
      <c r="I188" s="509"/>
      <c r="J188" s="510"/>
      <c r="K188" s="511"/>
      <c r="L188" s="509"/>
      <c r="M188" s="510"/>
      <c r="N188" s="510"/>
      <c r="O188" s="510"/>
      <c r="P188" s="509"/>
      <c r="Q188" s="510"/>
      <c r="R188" s="510"/>
      <c r="S188" s="511"/>
      <c r="T188" s="71"/>
      <c r="U188" s="518"/>
      <c r="V188" s="519"/>
      <c r="W188" s="519"/>
      <c r="X188" s="519"/>
      <c r="Y188" s="22"/>
    </row>
    <row r="189" spans="1:25" x14ac:dyDescent="0.25">
      <c r="A189" s="24"/>
      <c r="B189" s="24"/>
      <c r="C189" s="24"/>
      <c r="D189" s="24"/>
      <c r="E189" s="68"/>
      <c r="F189" s="68"/>
      <c r="G189" s="68"/>
      <c r="H189" s="68"/>
      <c r="I189" s="337"/>
      <c r="J189" s="338"/>
      <c r="K189" s="339"/>
      <c r="L189" s="337"/>
      <c r="M189" s="338"/>
      <c r="N189" s="338"/>
      <c r="O189" s="338"/>
      <c r="P189" s="337"/>
      <c r="Q189" s="338"/>
      <c r="R189" s="338"/>
      <c r="S189" s="339"/>
      <c r="T189" s="67"/>
      <c r="U189" s="336"/>
      <c r="V189" s="341"/>
      <c r="W189" s="341"/>
      <c r="X189" s="341"/>
      <c r="Y189" s="22"/>
    </row>
    <row r="190" spans="1:25" x14ac:dyDescent="0.25">
      <c r="A190" s="19" t="s">
        <v>0</v>
      </c>
      <c r="B190" s="19"/>
      <c r="C190" s="19"/>
      <c r="D190" s="19"/>
      <c r="E190" s="72">
        <f>+E186+E187</f>
        <v>11416404.209999999</v>
      </c>
      <c r="F190" s="72">
        <f>+F186+F187</f>
        <v>2950348.12</v>
      </c>
      <c r="G190" s="72">
        <f>+G186+G187</f>
        <v>3522009.62</v>
      </c>
      <c r="H190" s="72">
        <f>+H186+H187</f>
        <v>160000</v>
      </c>
      <c r="I190" s="509">
        <f>+I186+I187</f>
        <v>2614388.15</v>
      </c>
      <c r="J190" s="338"/>
      <c r="K190" s="339"/>
      <c r="L190" s="509">
        <f>+L186+L187</f>
        <v>2845902.45</v>
      </c>
      <c r="M190" s="338"/>
      <c r="N190" s="338"/>
      <c r="O190" s="338"/>
      <c r="P190" s="509">
        <f>+P186+P187</f>
        <v>0</v>
      </c>
      <c r="Q190" s="338"/>
      <c r="R190" s="338"/>
      <c r="S190" s="338"/>
      <c r="T190" s="67"/>
      <c r="U190" s="518">
        <f>+U186+U187</f>
        <v>23509052.549999997</v>
      </c>
      <c r="V190" s="341"/>
      <c r="W190" s="341"/>
      <c r="X190" s="341"/>
      <c r="Y190" s="22"/>
    </row>
    <row r="191" spans="1:25"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x14ac:dyDescent="0.25">
      <c r="A192" s="22" t="s">
        <v>48</v>
      </c>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x14ac:dyDescent="0.25">
      <c r="A193" s="22" t="s">
        <v>49</v>
      </c>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sheetData>
  <mergeCells count="485">
    <mergeCell ref="I190:K190"/>
    <mergeCell ref="L190:O190"/>
    <mergeCell ref="P190:S190"/>
    <mergeCell ref="U190:X190"/>
    <mergeCell ref="I187:K187"/>
    <mergeCell ref="L187:O187"/>
    <mergeCell ref="P187:S187"/>
    <mergeCell ref="U187:X187"/>
    <mergeCell ref="I188:K188"/>
    <mergeCell ref="L188:O188"/>
    <mergeCell ref="P188:S188"/>
    <mergeCell ref="U188:X188"/>
    <mergeCell ref="I189:K189"/>
    <mergeCell ref="L189:O189"/>
    <mergeCell ref="P189:S189"/>
    <mergeCell ref="U189:X189"/>
    <mergeCell ref="A181:Y181"/>
    <mergeCell ref="I185:K185"/>
    <mergeCell ref="L185:O185"/>
    <mergeCell ref="P185:S185"/>
    <mergeCell ref="U185:X185"/>
    <mergeCell ref="I186:K186"/>
    <mergeCell ref="L186:O186"/>
    <mergeCell ref="P186:S186"/>
    <mergeCell ref="U186:X186"/>
    <mergeCell ref="A174:F174"/>
    <mergeCell ref="H174:O174"/>
    <mergeCell ref="P174:Y174"/>
    <mergeCell ref="A175:F175"/>
    <mergeCell ref="H175:O175"/>
    <mergeCell ref="P175:Y175"/>
    <mergeCell ref="A176:Y176"/>
    <mergeCell ref="A177:A180"/>
    <mergeCell ref="F177:Y177"/>
    <mergeCell ref="F178:Y178"/>
    <mergeCell ref="E179:E180"/>
    <mergeCell ref="F179:Y180"/>
    <mergeCell ref="A171:F171"/>
    <mergeCell ref="H171:O171"/>
    <mergeCell ref="P171:Y171"/>
    <mergeCell ref="A172:F172"/>
    <mergeCell ref="H172:O172"/>
    <mergeCell ref="P172:Y172"/>
    <mergeCell ref="A173:F173"/>
    <mergeCell ref="H173:O173"/>
    <mergeCell ref="P173:Y173"/>
    <mergeCell ref="G164:O164"/>
    <mergeCell ref="G165:O165"/>
    <mergeCell ref="H168:O168"/>
    <mergeCell ref="P168:U168"/>
    <mergeCell ref="V168:Y168"/>
    <mergeCell ref="A169:Y169"/>
    <mergeCell ref="A170:F170"/>
    <mergeCell ref="H170:O170"/>
    <mergeCell ref="P170:Y170"/>
    <mergeCell ref="A158:F163"/>
    <mergeCell ref="G158:O158"/>
    <mergeCell ref="P158:U158"/>
    <mergeCell ref="V158:Y158"/>
    <mergeCell ref="G159:O159"/>
    <mergeCell ref="P159:U159"/>
    <mergeCell ref="V159:Y159"/>
    <mergeCell ref="G160:O160"/>
    <mergeCell ref="P160:U160"/>
    <mergeCell ref="V160:Y160"/>
    <mergeCell ref="G161:O161"/>
    <mergeCell ref="P161:U161"/>
    <mergeCell ref="V161:Y161"/>
    <mergeCell ref="G162:O162"/>
    <mergeCell ref="G163:O163"/>
    <mergeCell ref="A152:F157"/>
    <mergeCell ref="G152:O152"/>
    <mergeCell ref="P152:U152"/>
    <mergeCell ref="V152:Y152"/>
    <mergeCell ref="G153:O153"/>
    <mergeCell ref="P153:U153"/>
    <mergeCell ref="V153:Y153"/>
    <mergeCell ref="G154:O154"/>
    <mergeCell ref="P154:U154"/>
    <mergeCell ref="V154:Y154"/>
    <mergeCell ref="G155:O155"/>
    <mergeCell ref="P155:U155"/>
    <mergeCell ref="V155:Y155"/>
    <mergeCell ref="G156:O156"/>
    <mergeCell ref="P156:U156"/>
    <mergeCell ref="V156:Y156"/>
    <mergeCell ref="G157:O157"/>
    <mergeCell ref="A146:F151"/>
    <mergeCell ref="G146:O146"/>
    <mergeCell ref="P146:U146"/>
    <mergeCell ref="V146:Y146"/>
    <mergeCell ref="G147:O147"/>
    <mergeCell ref="P147:U147"/>
    <mergeCell ref="V147:Y147"/>
    <mergeCell ref="G148:O148"/>
    <mergeCell ref="P148:U148"/>
    <mergeCell ref="V148:Y148"/>
    <mergeCell ref="G149:O149"/>
    <mergeCell ref="P149:U149"/>
    <mergeCell ref="V149:Y149"/>
    <mergeCell ref="G150:O150"/>
    <mergeCell ref="P150:U150"/>
    <mergeCell ref="V150:Y150"/>
    <mergeCell ref="G151:O151"/>
    <mergeCell ref="P151:U151"/>
    <mergeCell ref="V151:Y151"/>
    <mergeCell ref="V141:Y141"/>
    <mergeCell ref="A142:F145"/>
    <mergeCell ref="G142:O142"/>
    <mergeCell ref="P142:U142"/>
    <mergeCell ref="V142:Y142"/>
    <mergeCell ref="G143:O143"/>
    <mergeCell ref="P143:U143"/>
    <mergeCell ref="V143:Y143"/>
    <mergeCell ref="G144:O144"/>
    <mergeCell ref="P144:U144"/>
    <mergeCell ref="V144:Y144"/>
    <mergeCell ref="G145:O145"/>
    <mergeCell ref="P145:U145"/>
    <mergeCell ref="V145:Y145"/>
    <mergeCell ref="A133:Y133"/>
    <mergeCell ref="A134:Y134"/>
    <mergeCell ref="A135:F135"/>
    <mergeCell ref="G135:O135"/>
    <mergeCell ref="P135:U135"/>
    <mergeCell ref="V135:Y135"/>
    <mergeCell ref="A136:F141"/>
    <mergeCell ref="G136:O136"/>
    <mergeCell ref="P136:U136"/>
    <mergeCell ref="V136:Y136"/>
    <mergeCell ref="G137:O137"/>
    <mergeCell ref="P137:U137"/>
    <mergeCell ref="V137:Y137"/>
    <mergeCell ref="G138:O138"/>
    <mergeCell ref="P138:U138"/>
    <mergeCell ref="V138:Y138"/>
    <mergeCell ref="G139:O139"/>
    <mergeCell ref="P139:U139"/>
    <mergeCell ref="V139:Y139"/>
    <mergeCell ref="G140:O140"/>
    <mergeCell ref="P140:U140"/>
    <mergeCell ref="V140:Y140"/>
    <mergeCell ref="G141:O141"/>
    <mergeCell ref="P141:U141"/>
    <mergeCell ref="Y124:Y125"/>
    <mergeCell ref="D125:D127"/>
    <mergeCell ref="G126:G127"/>
    <mergeCell ref="K126:L127"/>
    <mergeCell ref="M126:O127"/>
    <mergeCell ref="P126:R127"/>
    <mergeCell ref="S126:U127"/>
    <mergeCell ref="V126:X127"/>
    <mergeCell ref="Y126:Y127"/>
    <mergeCell ref="A124:B125"/>
    <mergeCell ref="E124:F127"/>
    <mergeCell ref="G124:G125"/>
    <mergeCell ref="H124:J125"/>
    <mergeCell ref="K124:L125"/>
    <mergeCell ref="M124:O125"/>
    <mergeCell ref="P124:R125"/>
    <mergeCell ref="S124:U125"/>
    <mergeCell ref="V124:X125"/>
    <mergeCell ref="A120:B121"/>
    <mergeCell ref="E120:F123"/>
    <mergeCell ref="G120:G121"/>
    <mergeCell ref="K120:L121"/>
    <mergeCell ref="M120:M121"/>
    <mergeCell ref="P120:P121"/>
    <mergeCell ref="S120:S121"/>
    <mergeCell ref="V120:V121"/>
    <mergeCell ref="Y120:Y121"/>
    <mergeCell ref="D121:D123"/>
    <mergeCell ref="G122:G123"/>
    <mergeCell ref="K122:L123"/>
    <mergeCell ref="M122:M123"/>
    <mergeCell ref="P122:P123"/>
    <mergeCell ref="S122:S123"/>
    <mergeCell ref="V122:V123"/>
    <mergeCell ref="Y122:Y123"/>
    <mergeCell ref="A123:B123"/>
    <mergeCell ref="A117:J117"/>
    <mergeCell ref="K117:L119"/>
    <mergeCell ref="M117:O118"/>
    <mergeCell ref="P117:R118"/>
    <mergeCell ref="S117:U118"/>
    <mergeCell ref="V117:X118"/>
    <mergeCell ref="Y117:Y119"/>
    <mergeCell ref="A118:B119"/>
    <mergeCell ref="C118:D119"/>
    <mergeCell ref="E118:F119"/>
    <mergeCell ref="G118:G119"/>
    <mergeCell ref="H118:J119"/>
    <mergeCell ref="Y104:Y105"/>
    <mergeCell ref="A105:B105"/>
    <mergeCell ref="A106:B107"/>
    <mergeCell ref="E106:F109"/>
    <mergeCell ref="G106:G107"/>
    <mergeCell ref="H106:J107"/>
    <mergeCell ref="K106:L107"/>
    <mergeCell ref="M106:O107"/>
    <mergeCell ref="P106:R107"/>
    <mergeCell ref="S106:U107"/>
    <mergeCell ref="V106:X107"/>
    <mergeCell ref="Y106:Y107"/>
    <mergeCell ref="D107:D109"/>
    <mergeCell ref="G108:G109"/>
    <mergeCell ref="K108:L109"/>
    <mergeCell ref="M108:O109"/>
    <mergeCell ref="P108:R109"/>
    <mergeCell ref="S108:U109"/>
    <mergeCell ref="V108:X109"/>
    <mergeCell ref="Y108:Y109"/>
    <mergeCell ref="S99:U100"/>
    <mergeCell ref="V99:X100"/>
    <mergeCell ref="Y99:Y101"/>
    <mergeCell ref="A100:B101"/>
    <mergeCell ref="C100:D101"/>
    <mergeCell ref="E100:F101"/>
    <mergeCell ref="G100:G101"/>
    <mergeCell ref="H100:J101"/>
    <mergeCell ref="A102:B103"/>
    <mergeCell ref="E102:F105"/>
    <mergeCell ref="G102:G103"/>
    <mergeCell ref="K102:L103"/>
    <mergeCell ref="M102:M103"/>
    <mergeCell ref="P102:P103"/>
    <mergeCell ref="S102:S103"/>
    <mergeCell ref="V102:V103"/>
    <mergeCell ref="Y102:Y103"/>
    <mergeCell ref="D103:D105"/>
    <mergeCell ref="G104:G105"/>
    <mergeCell ref="K104:L105"/>
    <mergeCell ref="M104:M105"/>
    <mergeCell ref="P104:P105"/>
    <mergeCell ref="S104:S105"/>
    <mergeCell ref="V104:V105"/>
    <mergeCell ref="Y87:Y88"/>
    <mergeCell ref="A88:B88"/>
    <mergeCell ref="A89:B90"/>
    <mergeCell ref="E89:F92"/>
    <mergeCell ref="G89:G90"/>
    <mergeCell ref="H89:J90"/>
    <mergeCell ref="K89:L90"/>
    <mergeCell ref="M89:O90"/>
    <mergeCell ref="P89:R90"/>
    <mergeCell ref="S89:U90"/>
    <mergeCell ref="V89:X90"/>
    <mergeCell ref="Y89:Y90"/>
    <mergeCell ref="D90:D92"/>
    <mergeCell ref="G91:G92"/>
    <mergeCell ref="K91:L92"/>
    <mergeCell ref="M91:O92"/>
    <mergeCell ref="P91:R92"/>
    <mergeCell ref="S91:U92"/>
    <mergeCell ref="V91:X92"/>
    <mergeCell ref="Y91:Y92"/>
    <mergeCell ref="S82:U83"/>
    <mergeCell ref="V82:X83"/>
    <mergeCell ref="Y82:Y84"/>
    <mergeCell ref="A83:B84"/>
    <mergeCell ref="C83:D84"/>
    <mergeCell ref="E83:F84"/>
    <mergeCell ref="G83:G84"/>
    <mergeCell ref="H83:J84"/>
    <mergeCell ref="A85:B86"/>
    <mergeCell ref="E85:F88"/>
    <mergeCell ref="G85:G86"/>
    <mergeCell ref="K85:L86"/>
    <mergeCell ref="M85:M86"/>
    <mergeCell ref="P85:P86"/>
    <mergeCell ref="S85:S86"/>
    <mergeCell ref="V85:V86"/>
    <mergeCell ref="Y85:Y86"/>
    <mergeCell ref="D86:D88"/>
    <mergeCell ref="G87:G88"/>
    <mergeCell ref="K87:L88"/>
    <mergeCell ref="M87:M88"/>
    <mergeCell ref="P87:P88"/>
    <mergeCell ref="S87:S88"/>
    <mergeCell ref="V87:V88"/>
    <mergeCell ref="Y74:Y75"/>
    <mergeCell ref="A75:B75"/>
    <mergeCell ref="A76:B77"/>
    <mergeCell ref="E76:F79"/>
    <mergeCell ref="G76:G77"/>
    <mergeCell ref="H76:J77"/>
    <mergeCell ref="K76:L77"/>
    <mergeCell ref="M76:O77"/>
    <mergeCell ref="P76:R77"/>
    <mergeCell ref="S76:U77"/>
    <mergeCell ref="V76:X77"/>
    <mergeCell ref="Y76:Y77"/>
    <mergeCell ref="D77:D79"/>
    <mergeCell ref="G78:G79"/>
    <mergeCell ref="K78:L79"/>
    <mergeCell ref="M78:O79"/>
    <mergeCell ref="P78:R79"/>
    <mergeCell ref="S78:U79"/>
    <mergeCell ref="V78:X79"/>
    <mergeCell ref="Y78:Y79"/>
    <mergeCell ref="S69:U70"/>
    <mergeCell ref="V69:X70"/>
    <mergeCell ref="Y69:Y71"/>
    <mergeCell ref="A70:B71"/>
    <mergeCell ref="C70:D71"/>
    <mergeCell ref="E70:F71"/>
    <mergeCell ref="G70:G71"/>
    <mergeCell ref="H70:J71"/>
    <mergeCell ref="A72:B73"/>
    <mergeCell ref="E72:F75"/>
    <mergeCell ref="G72:G73"/>
    <mergeCell ref="K72:L73"/>
    <mergeCell ref="M72:M73"/>
    <mergeCell ref="P72:P73"/>
    <mergeCell ref="S72:S73"/>
    <mergeCell ref="V72:V73"/>
    <mergeCell ref="Y72:Y73"/>
    <mergeCell ref="D73:D75"/>
    <mergeCell ref="G74:G75"/>
    <mergeCell ref="K74:L75"/>
    <mergeCell ref="M74:M75"/>
    <mergeCell ref="P74:P75"/>
    <mergeCell ref="S74:S75"/>
    <mergeCell ref="V74:V75"/>
    <mergeCell ref="Y63:Y64"/>
    <mergeCell ref="D64:D66"/>
    <mergeCell ref="G65:G66"/>
    <mergeCell ref="K65:L66"/>
    <mergeCell ref="M65:O66"/>
    <mergeCell ref="P65:R66"/>
    <mergeCell ref="S65:U66"/>
    <mergeCell ref="V65:X66"/>
    <mergeCell ref="Y65:Y66"/>
    <mergeCell ref="A63:B64"/>
    <mergeCell ref="E63:F66"/>
    <mergeCell ref="G63:G64"/>
    <mergeCell ref="H63:J64"/>
    <mergeCell ref="K63:L64"/>
    <mergeCell ref="M63:O64"/>
    <mergeCell ref="P63:R64"/>
    <mergeCell ref="S63:U64"/>
    <mergeCell ref="V63:X64"/>
    <mergeCell ref="S59:S60"/>
    <mergeCell ref="V59:V60"/>
    <mergeCell ref="Y59:Y60"/>
    <mergeCell ref="D60:D62"/>
    <mergeCell ref="I60:J60"/>
    <mergeCell ref="G61:G62"/>
    <mergeCell ref="I61:J61"/>
    <mergeCell ref="K61:L62"/>
    <mergeCell ref="M61:M62"/>
    <mergeCell ref="P61:P62"/>
    <mergeCell ref="S61:S62"/>
    <mergeCell ref="V61:V62"/>
    <mergeCell ref="Y61:Y62"/>
    <mergeCell ref="I62:J62"/>
    <mergeCell ref="G57:G58"/>
    <mergeCell ref="H57:J58"/>
    <mergeCell ref="A59:B60"/>
    <mergeCell ref="E59:F62"/>
    <mergeCell ref="G59:G60"/>
    <mergeCell ref="I59:J59"/>
    <mergeCell ref="K59:L60"/>
    <mergeCell ref="M59:M60"/>
    <mergeCell ref="P59:P60"/>
    <mergeCell ref="A62:B62"/>
    <mergeCell ref="Y50:Y51"/>
    <mergeCell ref="D51:D53"/>
    <mergeCell ref="G52:G53"/>
    <mergeCell ref="K52:L53"/>
    <mergeCell ref="M52:O53"/>
    <mergeCell ref="P52:R53"/>
    <mergeCell ref="S52:U53"/>
    <mergeCell ref="V52:X53"/>
    <mergeCell ref="Y52:Y53"/>
    <mergeCell ref="A50:B51"/>
    <mergeCell ref="E50:F53"/>
    <mergeCell ref="G50:G51"/>
    <mergeCell ref="H50:J51"/>
    <mergeCell ref="K50:L51"/>
    <mergeCell ref="M50:O51"/>
    <mergeCell ref="P50:R51"/>
    <mergeCell ref="S50:U51"/>
    <mergeCell ref="V50:X51"/>
    <mergeCell ref="A39:A41"/>
    <mergeCell ref="B39:Y41"/>
    <mergeCell ref="A42:Y42"/>
    <mergeCell ref="A43:J43"/>
    <mergeCell ref="K43:L45"/>
    <mergeCell ref="M43:O44"/>
    <mergeCell ref="P43:R44"/>
    <mergeCell ref="S43:U44"/>
    <mergeCell ref="V43:X44"/>
    <mergeCell ref="Y43:Y45"/>
    <mergeCell ref="A44:B45"/>
    <mergeCell ref="C44:D45"/>
    <mergeCell ref="E44:F45"/>
    <mergeCell ref="G44:G45"/>
    <mergeCell ref="H44:J45"/>
    <mergeCell ref="A27:E27"/>
    <mergeCell ref="F27:Y27"/>
    <mergeCell ref="A28:E28"/>
    <mergeCell ref="I28:J28"/>
    <mergeCell ref="K28:M28"/>
    <mergeCell ref="O28:R28"/>
    <mergeCell ref="A29:Y29"/>
    <mergeCell ref="B35:Y37"/>
    <mergeCell ref="A38:Y38"/>
    <mergeCell ref="A34:Y34"/>
    <mergeCell ref="A35:A37"/>
    <mergeCell ref="A19:A20"/>
    <mergeCell ref="E19:H20"/>
    <mergeCell ref="I19:O20"/>
    <mergeCell ref="P19:Y20"/>
    <mergeCell ref="A21:Y21"/>
    <mergeCell ref="A22:E22"/>
    <mergeCell ref="F22:Y22"/>
    <mergeCell ref="A23:E23"/>
    <mergeCell ref="F23:Y23"/>
    <mergeCell ref="A46:B47"/>
    <mergeCell ref="A49:B49"/>
    <mergeCell ref="S46:S47"/>
    <mergeCell ref="A1:Y1"/>
    <mergeCell ref="A2:Y2"/>
    <mergeCell ref="A3:Y3"/>
    <mergeCell ref="A30:E30"/>
    <mergeCell ref="F30:Y30"/>
    <mergeCell ref="A32:E32"/>
    <mergeCell ref="H32:J32"/>
    <mergeCell ref="K32:Y32"/>
    <mergeCell ref="A33:Y33"/>
    <mergeCell ref="A4:Y4"/>
    <mergeCell ref="A5:Y5"/>
    <mergeCell ref="A6:Y6"/>
    <mergeCell ref="A7:Y7"/>
    <mergeCell ref="A8:Y8"/>
    <mergeCell ref="A9:A11"/>
    <mergeCell ref="E9:Y11"/>
    <mergeCell ref="A12:A15"/>
    <mergeCell ref="E12:Y15"/>
    <mergeCell ref="A16:A17"/>
    <mergeCell ref="E16:Y17"/>
    <mergeCell ref="E18:Y18"/>
    <mergeCell ref="V46:V47"/>
    <mergeCell ref="Y46:Y47"/>
    <mergeCell ref="D47:D49"/>
    <mergeCell ref="I47:J47"/>
    <mergeCell ref="G48:G49"/>
    <mergeCell ref="I48:J48"/>
    <mergeCell ref="K48:L49"/>
    <mergeCell ref="M48:M49"/>
    <mergeCell ref="P48:P49"/>
    <mergeCell ref="S48:S49"/>
    <mergeCell ref="V48:V49"/>
    <mergeCell ref="I49:J49"/>
    <mergeCell ref="E46:F49"/>
    <mergeCell ref="G46:G47"/>
    <mergeCell ref="I46:J46"/>
    <mergeCell ref="K46:L47"/>
    <mergeCell ref="M46:M47"/>
    <mergeCell ref="P46:P47"/>
    <mergeCell ref="A82:J82"/>
    <mergeCell ref="K82:L84"/>
    <mergeCell ref="M82:O83"/>
    <mergeCell ref="P82:R83"/>
    <mergeCell ref="A99:J99"/>
    <mergeCell ref="K99:L101"/>
    <mergeCell ref="M99:O100"/>
    <mergeCell ref="P99:R100"/>
    <mergeCell ref="A54:Y54"/>
    <mergeCell ref="A55:Y55"/>
    <mergeCell ref="A56:J56"/>
    <mergeCell ref="K56:L58"/>
    <mergeCell ref="M56:O57"/>
    <mergeCell ref="P56:R57"/>
    <mergeCell ref="S56:U57"/>
    <mergeCell ref="A69:J69"/>
    <mergeCell ref="K69:L71"/>
    <mergeCell ref="M69:O70"/>
    <mergeCell ref="P69:R70"/>
    <mergeCell ref="V56:X57"/>
    <mergeCell ref="Y56:Y58"/>
    <mergeCell ref="A57:B58"/>
    <mergeCell ref="C57:D58"/>
    <mergeCell ref="E57:F58"/>
  </mergeCells>
  <hyperlinks>
    <hyperlink ref="V3:W5" location="requerimiento!A17" display="Inicio"/>
    <hyperlink ref="T3:U5" location="glosario!A1" display="Glosario"/>
  </hyperlinks>
  <pageMargins left="0.7" right="0.7" top="0.75" bottom="0.75" header="0.3" footer="0.3"/>
  <pageSetup scale="43" fitToHeight="0"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Programas y Metas</vt:lpstr>
      <vt:lpstr>Seguridad Publica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Gonzalez Alcazar</dc:creator>
  <cp:lastModifiedBy>Usuario</cp:lastModifiedBy>
  <cp:lastPrinted>2018-01-31T15:43:43Z</cp:lastPrinted>
  <dcterms:created xsi:type="dcterms:W3CDTF">2015-10-14T16:32:42Z</dcterms:created>
  <dcterms:modified xsi:type="dcterms:W3CDTF">2018-02-06T20:32:34Z</dcterms:modified>
</cp:coreProperties>
</file>