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Usuario\Desktop\IIEG TRANSPARENCIA FINANCIERA 2018\2018\IIEG TRANSPARENCIA FINANCIERA 1ER TRIMESTRE 2018\"/>
    </mc:Choice>
  </mc:AlternateContent>
  <bookViews>
    <workbookView xWindow="0" yWindow="0" windowWidth="28800" windowHeight="12435"/>
  </bookViews>
  <sheets>
    <sheet name="indicadores de resultados" sheetId="30" r:id="rId1"/>
  </sheets>
  <calcPr calcId="152511"/>
</workbook>
</file>

<file path=xl/calcChain.xml><?xml version="1.0" encoding="utf-8"?>
<calcChain xmlns="http://schemas.openxmlformats.org/spreadsheetml/2006/main">
  <c r="Q596" i="30" l="1"/>
  <c r="I596" i="30"/>
  <c r="H596" i="30"/>
  <c r="F596" i="30"/>
  <c r="M592" i="30"/>
  <c r="M596" i="30" s="1"/>
  <c r="J592" i="30"/>
  <c r="J596" i="30" s="1"/>
  <c r="I592" i="30"/>
  <c r="H592" i="30"/>
  <c r="G592" i="30"/>
  <c r="G596" i="30" s="1"/>
  <c r="F592" i="30"/>
  <c r="V592" i="30" s="1"/>
  <c r="V596" i="30" s="1"/>
  <c r="Z532" i="30"/>
  <c r="Z530" i="30"/>
  <c r="J529" i="30"/>
  <c r="N528" i="30"/>
  <c r="J528" i="30"/>
  <c r="Z528" i="30" s="1"/>
  <c r="J527" i="30"/>
  <c r="L526" i="30" s="1"/>
  <c r="N526" i="30"/>
  <c r="J526" i="30"/>
  <c r="Z514" i="30"/>
  <c r="Z512" i="30"/>
  <c r="J511" i="30"/>
  <c r="N510" i="30"/>
  <c r="J510" i="30"/>
  <c r="Z510" i="30" s="1"/>
  <c r="J509" i="30"/>
  <c r="L508" i="30" s="1"/>
  <c r="N508" i="30"/>
  <c r="J508" i="30"/>
  <c r="Z497" i="30"/>
  <c r="Z495" i="30"/>
  <c r="J494" i="30"/>
  <c r="N493" i="30"/>
  <c r="J493" i="30"/>
  <c r="Z493" i="30" s="1"/>
  <c r="J492" i="30"/>
  <c r="L491" i="30" s="1"/>
  <c r="N491" i="30"/>
  <c r="J491" i="30"/>
  <c r="Z484" i="30"/>
  <c r="Z482" i="30"/>
  <c r="N482" i="30"/>
  <c r="J481" i="30"/>
  <c r="N480" i="30"/>
  <c r="J480" i="30"/>
  <c r="Z480" i="30" s="1"/>
  <c r="J479" i="30"/>
  <c r="N478" i="30"/>
  <c r="J478" i="30"/>
  <c r="Z478" i="30" s="1"/>
  <c r="Z471" i="30"/>
  <c r="N471" i="30"/>
  <c r="N469" i="30"/>
  <c r="Z469" i="30" s="1"/>
  <c r="Z467" i="30"/>
  <c r="N467" i="30"/>
  <c r="L467" i="30"/>
  <c r="Z465" i="30"/>
  <c r="N465" i="30"/>
  <c r="L465" i="30"/>
  <c r="Z458" i="30"/>
  <c r="Z456" i="30"/>
  <c r="Z454" i="30"/>
  <c r="N454" i="30"/>
  <c r="L454" i="30"/>
  <c r="J453" i="30"/>
  <c r="N452" i="30"/>
  <c r="L452" i="30"/>
  <c r="J452" i="30"/>
  <c r="Z452" i="30" s="1"/>
  <c r="Q404" i="30"/>
  <c r="J404" i="30"/>
  <c r="I404" i="30"/>
  <c r="H404" i="30"/>
  <c r="F404" i="30"/>
  <c r="M402" i="30"/>
  <c r="M404" i="30" s="1"/>
  <c r="G402" i="30"/>
  <c r="V402" i="30" s="1"/>
  <c r="V401" i="30"/>
  <c r="V404" i="30" s="1"/>
  <c r="J401" i="30"/>
  <c r="H401" i="30"/>
  <c r="G401" i="30"/>
  <c r="G404" i="30" s="1"/>
  <c r="F401" i="30"/>
  <c r="Z339" i="30"/>
  <c r="Z337" i="30"/>
  <c r="Z335" i="30"/>
  <c r="N335" i="30"/>
  <c r="L335" i="30"/>
  <c r="Z333" i="30"/>
  <c r="N333" i="30"/>
  <c r="L333" i="30"/>
  <c r="Z324" i="30"/>
  <c r="Z322" i="30"/>
  <c r="Z320" i="30"/>
  <c r="N320" i="30"/>
  <c r="L320" i="30"/>
  <c r="Z318" i="30"/>
  <c r="N318" i="30"/>
  <c r="L318" i="30"/>
  <c r="Z309" i="30"/>
  <c r="W307" i="30"/>
  <c r="Z307" i="30" s="1"/>
  <c r="J306" i="30"/>
  <c r="N305" i="30"/>
  <c r="J305" i="30"/>
  <c r="Z305" i="30" s="1"/>
  <c r="J304" i="30"/>
  <c r="L303" i="30" s="1"/>
  <c r="Z303" i="30"/>
  <c r="N303" i="30"/>
  <c r="J303" i="30"/>
  <c r="Z296" i="30"/>
  <c r="W294" i="30"/>
  <c r="W268" i="30" s="1"/>
  <c r="J293" i="30"/>
  <c r="N292" i="30"/>
  <c r="J292" i="30"/>
  <c r="Z292" i="30" s="1"/>
  <c r="J291" i="30"/>
  <c r="N290" i="30"/>
  <c r="J290" i="30"/>
  <c r="Z290" i="30" s="1"/>
  <c r="Z283" i="30"/>
  <c r="Z281" i="30"/>
  <c r="J280" i="30"/>
  <c r="N279" i="30"/>
  <c r="J279" i="30"/>
  <c r="Z279" i="30" s="1"/>
  <c r="J278" i="30"/>
  <c r="N277" i="30"/>
  <c r="J277" i="30"/>
  <c r="Z277" i="30" s="1"/>
  <c r="Q270" i="30"/>
  <c r="Z270" i="30" s="1"/>
  <c r="Q268" i="30"/>
  <c r="N268" i="30"/>
  <c r="Z268" i="30" s="1"/>
  <c r="Z266" i="30"/>
  <c r="N266" i="30"/>
  <c r="L266" i="30"/>
  <c r="Z264" i="30"/>
  <c r="N264" i="30"/>
  <c r="L264" i="30"/>
  <c r="Q213" i="30"/>
  <c r="M213" i="30"/>
  <c r="H209" i="30"/>
  <c r="V209" i="30" s="1"/>
  <c r="F209" i="30"/>
  <c r="V208" i="30"/>
  <c r="V207" i="30"/>
  <c r="V206" i="30"/>
  <c r="H206" i="30"/>
  <c r="G206" i="30"/>
  <c r="J205" i="30"/>
  <c r="H205" i="30"/>
  <c r="G205" i="30"/>
  <c r="F205" i="30"/>
  <c r="V205" i="30" s="1"/>
  <c r="V204" i="30"/>
  <c r="V203" i="30"/>
  <c r="H202" i="30"/>
  <c r="G202" i="30"/>
  <c r="V202" i="30" s="1"/>
  <c r="V201" i="30"/>
  <c r="V200" i="30"/>
  <c r="H200" i="30"/>
  <c r="G200" i="30"/>
  <c r="I199" i="30"/>
  <c r="V199" i="30" s="1"/>
  <c r="J198" i="30"/>
  <c r="J213" i="30" s="1"/>
  <c r="H198" i="30"/>
  <c r="G198" i="30"/>
  <c r="V198" i="30" s="1"/>
  <c r="H197" i="30"/>
  <c r="V197" i="30" s="1"/>
  <c r="G197" i="30"/>
  <c r="F197" i="30"/>
  <c r="H196" i="30"/>
  <c r="H213" i="30" s="1"/>
  <c r="G196" i="30"/>
  <c r="G213" i="30" s="1"/>
  <c r="F196" i="30"/>
  <c r="F213" i="30" s="1"/>
  <c r="N164" i="30"/>
  <c r="Z164" i="30" s="1"/>
  <c r="Z162" i="30"/>
  <c r="J161" i="30"/>
  <c r="Z160" i="30"/>
  <c r="N160" i="30"/>
  <c r="J160" i="30"/>
  <c r="L160" i="30" s="1"/>
  <c r="J159" i="30"/>
  <c r="Z158" i="30"/>
  <c r="N158" i="30"/>
  <c r="L158" i="30"/>
  <c r="J158" i="30"/>
  <c r="Z151" i="30"/>
  <c r="Z149" i="30"/>
  <c r="J148" i="30"/>
  <c r="Z147" i="30"/>
  <c r="N147" i="30"/>
  <c r="J147" i="30"/>
  <c r="L147" i="30" s="1"/>
  <c r="J146" i="30"/>
  <c r="Z145" i="30"/>
  <c r="N145" i="30"/>
  <c r="L145" i="30"/>
  <c r="J145" i="30"/>
  <c r="Q95" i="30"/>
  <c r="M95" i="30"/>
  <c r="J95" i="30"/>
  <c r="I95" i="30"/>
  <c r="G95" i="30"/>
  <c r="F95" i="30"/>
  <c r="V93" i="30"/>
  <c r="H92" i="30"/>
  <c r="H95" i="30" s="1"/>
  <c r="Z63" i="30"/>
  <c r="Z61" i="30"/>
  <c r="Z59" i="30"/>
  <c r="N59" i="30"/>
  <c r="L59" i="30"/>
  <c r="Z57" i="30"/>
  <c r="N57" i="30"/>
  <c r="L57" i="30"/>
  <c r="Q50" i="30"/>
  <c r="Z50" i="30" s="1"/>
  <c r="Q48" i="30"/>
  <c r="Z48" i="30" s="1"/>
  <c r="J47" i="30"/>
  <c r="N46" i="30"/>
  <c r="J46" i="30"/>
  <c r="Z46" i="30" s="1"/>
  <c r="J45" i="30"/>
  <c r="N44" i="30"/>
  <c r="J44" i="30"/>
  <c r="Z44" i="30" s="1"/>
  <c r="Z491" i="30" l="1"/>
  <c r="Z508" i="30"/>
  <c r="Z526" i="30"/>
  <c r="L480" i="30"/>
  <c r="L478" i="30"/>
  <c r="L493" i="30"/>
  <c r="L510" i="30"/>
  <c r="L528" i="30"/>
  <c r="Z294" i="30"/>
  <c r="L46" i="30"/>
  <c r="L279" i="30"/>
  <c r="L292" i="30"/>
  <c r="L44" i="30"/>
  <c r="V196" i="30"/>
  <c r="V213" i="30" s="1"/>
  <c r="I213" i="30"/>
  <c r="L277" i="30"/>
  <c r="L290" i="30"/>
  <c r="L305" i="30"/>
  <c r="V92" i="30"/>
  <c r="V95" i="30" s="1"/>
</calcChain>
</file>

<file path=xl/sharedStrings.xml><?xml version="1.0" encoding="utf-8"?>
<sst xmlns="http://schemas.openxmlformats.org/spreadsheetml/2006/main" count="977" uniqueCount="283">
  <si>
    <t>Total</t>
  </si>
  <si>
    <t>Nombre del Subprograma:</t>
  </si>
  <si>
    <t>Descripción                                            (Que comprende):</t>
  </si>
  <si>
    <t>Unidad Responsable:</t>
  </si>
  <si>
    <r>
      <t>Dependencias o Unidades Participantes (Si aplica)</t>
    </r>
    <r>
      <rPr>
        <b/>
        <sz val="10"/>
        <rFont val="Arial"/>
        <family val="2"/>
      </rPr>
      <t xml:space="preserve">
</t>
    </r>
    <r>
      <rPr>
        <sz val="10"/>
        <rFont val="Arial"/>
        <family val="2"/>
      </rPr>
      <t xml:space="preserve">
</t>
    </r>
  </si>
  <si>
    <t>Importe en pesos de la inversión (para proyectos)</t>
  </si>
  <si>
    <t>Importe en total del costo del 
Sub-Programa:</t>
  </si>
  <si>
    <t>EJE Rector del PMD:</t>
  </si>
  <si>
    <t>Objetivos Estratégicos que Impacta</t>
  </si>
  <si>
    <t>Clasificación Programática</t>
  </si>
  <si>
    <t>Clasificación Funcional del Gasto</t>
  </si>
  <si>
    <t>Finalidad</t>
  </si>
  <si>
    <t>Función</t>
  </si>
  <si>
    <t>Sub Función</t>
  </si>
  <si>
    <t>Población Objetivo</t>
  </si>
  <si>
    <t>Tipo de Población Objetivo</t>
  </si>
  <si>
    <t xml:space="preserve">Interna: </t>
  </si>
  <si>
    <t xml:space="preserve">Meta: </t>
  </si>
  <si>
    <t xml:space="preserve">Nota: </t>
  </si>
  <si>
    <t>FIN Y PROPOSITO</t>
  </si>
  <si>
    <t>FIN: (Objetivo General)</t>
  </si>
  <si>
    <t>PROPÓSITO:</t>
  </si>
  <si>
    <t>INDICADORES Y METAS ASOCIADOS CON EL PROPÓSITO (Impacto, Eficiencia y Eficacia)</t>
  </si>
  <si>
    <t>Primer Trimestre</t>
  </si>
  <si>
    <t>INDICADOR</t>
  </si>
  <si>
    <t>Unidad de Medida</t>
  </si>
  <si>
    <t>V1:</t>
  </si>
  <si>
    <t xml:space="preserve">V2: </t>
  </si>
  <si>
    <t xml:space="preserve">Real </t>
  </si>
  <si>
    <t>RELACION DE COMPONENTES O PRODUCTOS GENERALES</t>
  </si>
  <si>
    <t>RELACION DE ACTIVIDADES POR COMPONENTE</t>
  </si>
  <si>
    <t>ENTREGABLES 
(numeración correlacionada con los Componentes)</t>
  </si>
  <si>
    <t>ACTIVIDADES (numeración correlacionada con los entregables)</t>
  </si>
  <si>
    <t>Fecha de Inicio de la Actividad</t>
  </si>
  <si>
    <t>Fecha de Término de la Actividad</t>
  </si>
  <si>
    <t xml:space="preserve">Condiciones Administrativas No Controlables </t>
  </si>
  <si>
    <t>Observaciones</t>
  </si>
  <si>
    <t xml:space="preserve">Condiciones Operativas No Controlables </t>
  </si>
  <si>
    <t xml:space="preserve">Responsable del Programa o Proyecto: </t>
  </si>
  <si>
    <t>Nombre:</t>
  </si>
  <si>
    <t>Cargo:</t>
  </si>
  <si>
    <t>Departamento:</t>
  </si>
  <si>
    <t xml:space="preserve">                          RELACIÓN DE LA DISTRIBUCIÓN DE LOS COSTOS DEL SUB-PROGRAMA POR DEPENDENCIAS INVOLUCRADAS</t>
  </si>
  <si>
    <t>DEPENDENCIA</t>
  </si>
  <si>
    <t>Indicador</t>
  </si>
  <si>
    <t>Nota: El formato puede ser modificado para agregar indicadores de nivel propósito</t>
  </si>
  <si>
    <t>El formato puede ser modificado para agregar componentes y/o actividades</t>
  </si>
  <si>
    <t>Municipio de Muzquiz, Coahuila.</t>
  </si>
  <si>
    <t>Programa: Saneamiento Financiero</t>
  </si>
  <si>
    <t>Subprograma: Saneamiento Financiero</t>
  </si>
  <si>
    <t>Periodo  (01 de enero al 31 de diciembre):  2018</t>
  </si>
  <si>
    <t>SANEAMIENTO FINANCIERO</t>
  </si>
  <si>
    <t>OPERACIÓN EFECTIVA Y EFICAZ  DE LAS DEPENDENCIAS</t>
  </si>
  <si>
    <t>CONTRALORIA</t>
  </si>
  <si>
    <t>EJE 1 SEGURIDAD, BUEN GOBIERNO Y RENDICION DE CUIENTAS</t>
  </si>
  <si>
    <t>1.1.1  DESARROLLO COMUNITARIO</t>
  </si>
  <si>
    <t>2</t>
  </si>
  <si>
    <t>POBLACION GENERAL DEL MUNICIPIO DE MUZQUIZ</t>
  </si>
  <si>
    <r>
      <t xml:space="preserve">Externa:  </t>
    </r>
    <r>
      <rPr>
        <b/>
        <sz val="10"/>
        <rFont val="Arial"/>
        <family val="2"/>
      </rPr>
      <t xml:space="preserve">   X</t>
    </r>
  </si>
  <si>
    <t>TNENER UNAS FINANZAS SANAS</t>
  </si>
  <si>
    <t>QU EL MUNICIPIO PUEDA FUNCIONARA DE UNA MANERA ADECUADA MEDIANTE UNAS FINANZAS SANAS</t>
  </si>
  <si>
    <t>Avance del Indicador Acumulado</t>
  </si>
  <si>
    <t>VARIABLES</t>
  </si>
  <si>
    <t xml:space="preserve"> </t>
  </si>
  <si>
    <t>Variables Acumuladas</t>
  </si>
  <si>
    <t>V</t>
  </si>
  <si>
    <t>Valores</t>
  </si>
  <si>
    <t>VARIACION PORCENTUAL DE LOS INDICES DE SATISFACCION</t>
  </si>
  <si>
    <t>V1</t>
  </si>
  <si>
    <t>NRAC AA</t>
  </si>
  <si>
    <t>REPORTES CIUDADANOS</t>
  </si>
  <si>
    <t>PROGRAMADO</t>
  </si>
  <si>
    <t>NUMERO DE REPORTES DE ATENCION CIUDADANA AÑO ACTUAL</t>
  </si>
  <si>
    <t>V2:</t>
  </si>
  <si>
    <t>V2</t>
  </si>
  <si>
    <t>REALIZADO</t>
  </si>
  <si>
    <t>FORMULA DE CALCULO</t>
  </si>
  <si>
    <t>((NRAC AA-NRAC AP)/NRAC AP)*100</t>
  </si>
  <si>
    <t>NRAC AP</t>
  </si>
  <si>
    <t>PRESUPUESTO</t>
  </si>
  <si>
    <t>NUMERO DE REPORTES DE ATENCION CIUDADANA AÑO PASADO</t>
  </si>
  <si>
    <t>EJERCIDO</t>
  </si>
  <si>
    <t>UM</t>
  </si>
  <si>
    <t>PORCENTAJE</t>
  </si>
  <si>
    <t>COMPONENTE 1: SANEAMIENTO FINANCIERO          Unidad Ejecutora: Contraloria      Otras Unidades Involucradas: N/A</t>
  </si>
  <si>
    <t>NVR AA</t>
  </si>
  <si>
    <t>((NVR AA-NVR AP)/NVR AP)*100</t>
  </si>
  <si>
    <t>NVR AP</t>
  </si>
  <si>
    <t>Componente 1: SANEAMIENTO FINANCIERO</t>
  </si>
  <si>
    <t>1.1.- DOCUMENTAR LA SITUACION FINANCIERA DE LA ENTIDAD</t>
  </si>
  <si>
    <t>1.2.- ANALISIS DE LA SITUACION FINANCIERA DE LA ENTIDAD</t>
  </si>
  <si>
    <t>1.3.- DETERMINAR NECESIDADES DE LA ENTIDAD</t>
  </si>
  <si>
    <t>1.4.- ELABORACION DEL  EL PLAN DE SANEAMIENTO FINANCIERO</t>
  </si>
  <si>
    <t>2.2.2</t>
  </si>
  <si>
    <t>1 NEGLIGENCIA DE LOS SERVIDORES PUBLICOS</t>
  </si>
  <si>
    <t>1 CONTINGENCIAS O CATASTROFES NATURALES</t>
  </si>
  <si>
    <t>2 VISITA  DEL GOBERNADOR</t>
  </si>
  <si>
    <t>3 QUE DEJEN DE EXISTIR PROGRAMAS FEDERALES</t>
  </si>
  <si>
    <t>4 CAMBIO EN LAS REGLAS DE OPERACIÓN DE LOS PROGRAMAS FEDERALES</t>
  </si>
  <si>
    <t>ENTREGA DE RECURSO EN TIEMPO Y FORMA</t>
  </si>
  <si>
    <t>C.P. HUGO ALFONSO ELIZONDO SOSA</t>
  </si>
  <si>
    <t>CONTRALOR MUNICIPAL</t>
  </si>
  <si>
    <t>CONTRALORIA MUNICIPAL</t>
  </si>
  <si>
    <t>Programa: Gasto Administrativo</t>
  </si>
  <si>
    <t>Subprograma: Gasto Administrativo</t>
  </si>
  <si>
    <t>GASTO ADMINISTRATIVO</t>
  </si>
  <si>
    <t>TESORERIA</t>
  </si>
  <si>
    <t>CUERPO EDILICIO, CONTRALORIA, TRANSPARENCIA, , SECRETARIA DEL AYUNTAMIENTO, ATENCION CIUDADANA, JUNTA PATRIOTICA, INSTANCIA MUNICIPAL DE LA JUVENTUD, INSTANCIA MUNICIPAL DE LA MUJER, TESORERIA, CONTABILIDAD GUBERNAMENTAL, MUSEO,  ARCHIVO MUNICIPAL, FOMENTO DEPORTIVO, BIBLIOTECAS, OTRAS DEPENDENCIAS, PERSONAS CON CAPACIDADES,  VENTANILLA UNICA, CASA DE  CULTURA, FOMENTO ECONOMICO, COMUNICACION SOCIAL, TURISMO, CATASTRO,  TENENCIA DE LA TIERRA, DEPARTAMENTO DE AGUA, OFICIALIA MAYOR, PALAU,  BARROTERAN, ESPERANZAS Y LA FLORIDA</t>
  </si>
  <si>
    <t>1.1.1. CAPACITACION DE SERVIDORES PUBLICOS</t>
  </si>
  <si>
    <t>1.2.1 SIMPLIFICACION Y FACILITACION  DE LA TRAMITACION DE PERMISOS Y LICENCIAS</t>
  </si>
  <si>
    <t>2.1.1 GENERACION DE EMEPLEO Y CAPACITACION EN EL TRABAJO</t>
  </si>
  <si>
    <t>2.2.2. FOMENTO DE LA MICRO, PEQUEÑA Y MEDIANA EMPRESA</t>
  </si>
  <si>
    <t>TENER EMPLEADOS CAPACITADOS Y EFICIENTES EN LAS FUNCIONES A DESEMPEÑAR DENTRO DEL MUNICIPIO</t>
  </si>
  <si>
    <t>QUE EL MUNICIPIO CUENTE CON ADECUADOS EMPLEADOS, PARA PROPORCIONAR UNA EFICIENTE SERVICIO A LA CIUDADANIA</t>
  </si>
  <si>
    <t>GASTO ADMINISTRATIVO DEL AÑO ACTUAL</t>
  </si>
  <si>
    <t>GASTO ADMINISTRATIVO DEL AÑO ANTERIOR</t>
  </si>
  <si>
    <t>COMPONENTE 1: GASTOS  DE ADMINISTRACION          Unidad Ejecutora: Tesoreria      Otras Unidades Involucradas: N/A</t>
  </si>
  <si>
    <t>Componente 1: GASTOS DE ADMINISTRACION</t>
  </si>
  <si>
    <t>1.1.- RECIBIR Y ATENDER  OFICIOS DE INVITACIONES A CURSOIS DE CAPACITACION</t>
  </si>
  <si>
    <t>1.2.- GESTIONAR CAPACITACIONES EXTRA EN DIFERENTES ESTANCIAS DE GOBIERNO</t>
  </si>
  <si>
    <t>1.3.- DETERMINAR NECESIDADES POR DEPARTAMENTO</t>
  </si>
  <si>
    <t>1.4.- DETERMINAR NECESIDADES POR DEPARTAMENTO</t>
  </si>
  <si>
    <t>1.5.- ELABORAR SOLICITUD DE COMPRA</t>
  </si>
  <si>
    <t>1.6.- APROBAR ORDEN DE COMPRA</t>
  </si>
  <si>
    <t>1.7.- ADQUIRIR EL MATERIAL NECESARIO</t>
  </si>
  <si>
    <t>1.8.- DETERMINAR P´RIORIDADES DE LA POBLACION CAMPESINA</t>
  </si>
  <si>
    <t>LIC. FRANCISCO JAVIER GARCIA OCHOA</t>
  </si>
  <si>
    <t>TESORERO MUNICIPAL</t>
  </si>
  <si>
    <t>TESORERIA MUNICIPAL</t>
  </si>
  <si>
    <t>DEPARTAMENTO</t>
  </si>
  <si>
    <t>CABILDO</t>
  </si>
  <si>
    <t>OBRAS PUBLICAS</t>
  </si>
  <si>
    <t>DESARROLLO RURAL</t>
  </si>
  <si>
    <t>SECRETARIA DEL AYUNTAMIENTO</t>
  </si>
  <si>
    <t>DESARROLLO SOCIAL</t>
  </si>
  <si>
    <t>D.I.F. MUNICIPAL</t>
  </si>
  <si>
    <t>PENSIONADOS Y JUBILADOS</t>
  </si>
  <si>
    <t>DEPENDENCIAS ESPECIALES</t>
  </si>
  <si>
    <t>CATASTRO</t>
  </si>
  <si>
    <t>DEPARTAMENTO DE AGUA</t>
  </si>
  <si>
    <t>OFICIALIA MAYOR</t>
  </si>
  <si>
    <t>MINERALES</t>
  </si>
  <si>
    <t>Programa: Imagen Urbana e Infraestructura urbana</t>
  </si>
  <si>
    <t>Subprograma: IMAGEN URBANA E INFRAESTRUCTURA URBANA</t>
  </si>
  <si>
    <t>Periodo  (01 de enero al 31 de diciembre ):  2018</t>
  </si>
  <si>
    <t>IMAGEN URBANA E INFRAESTRUCTURA URBANA</t>
  </si>
  <si>
    <t>CONSTRUCCION Y MEJORAS DE LA IMAGEN DE CIUDAD, LIMPIEZA, MANTENIMIENTO PREVENTIVO Y/O CORRECTIVO EN AREAS PUBLICAS DEL MUNICIPIO, APOYOS.</t>
  </si>
  <si>
    <t>OBRAS PUBLICAS, ECOLOGIA</t>
  </si>
  <si>
    <t>EJE 3 DESARROLLO SOCIAL INCLUYENTE Y PARTICIPATIVO</t>
  </si>
  <si>
    <t>3.1.1. VIVIENDA DIGNA Y CERTEZA PATRIMONIAL</t>
  </si>
  <si>
    <t>3.2.1 SUSTENTABILIDAD AMBIENTAL</t>
  </si>
  <si>
    <t>3.3.1 PROTECCION A LOS GRUPOS VULNERABLES</t>
  </si>
  <si>
    <t>PROPORCIONAR UN BIENESTAR A LOS CIUDADANOS  DE MUZQUIZ ATRAVES DE ADECUADOS SERVICIOS DE LIMPIEZA, MANTENIMIENTO A ESPACIOS PUBLICOS, PARQUES Y JARDINES</t>
  </si>
  <si>
    <t>QUE LOS HABITANTES DEL MUNICIPIO DE MUZQUIZ, CUENTES CON SERVICIOS PRIMARIOS DE PRIMER NIVEL, ASI COMO ESPACIOS PUBLICOS ADECUADOS PARA SUS FAMILIAS.</t>
  </si>
  <si>
    <t>COMPONENTE 1: INFRAESTRUCTURA E IMAGEN URBANA          Unidad Ejecutora: Obras Publicas      Otras Unidades Involucradas: N/A</t>
  </si>
  <si>
    <t>VIAJES DE RECOLECCION DE BASURA</t>
  </si>
  <si>
    <t>NUMERO DE VIAJES DE RECOLECCION  AÑO ACTUAL</t>
  </si>
  <si>
    <t>NUMERO DE VIAJES DE RECOLECCION AÑO PASADO</t>
  </si>
  <si>
    <t>COMPONENTE 2: CALLES ELECTRIFICADAS          Unidad Ejecutora: Obras Publicas      Otras Unidades Involucradas: N/A</t>
  </si>
  <si>
    <t>EL AA</t>
  </si>
  <si>
    <t>CALLES ELECTRIFICADAS</t>
  </si>
  <si>
    <t>ELECTRIFICACION  AÑO ACTUAL</t>
  </si>
  <si>
    <t>((EL AA-EL AP)/ELR AP)*100</t>
  </si>
  <si>
    <t>EL AP</t>
  </si>
  <si>
    <t>ELECTRIFICACION AÑO PASADO</t>
  </si>
  <si>
    <t>COMPONENTE 3: PAVIMENTO Y BACHEO       Unidad Ejecutora: Obras Publicas      Otras Unidades Involucradas: N/A</t>
  </si>
  <si>
    <t>RDC AA</t>
  </si>
  <si>
    <t>CALLES PAVIMENTADAS</t>
  </si>
  <si>
    <t>CALLES PAVIMENTADAS Y RECARPETEADAS  EN EL AÑO ACTUAL</t>
  </si>
  <si>
    <t>((RDC AA-RDC AP)/RDC AP)*100</t>
  </si>
  <si>
    <t>RDC AP</t>
  </si>
  <si>
    <t>CALLES PAVIMENTADAS Y RECARPETEADAS  EN EL AÑO ANTERIOR</t>
  </si>
  <si>
    <t>COMPONENTE 4: TECHOS Y PISOS FIRMES         Unidad Ejecutora: DESARROLLO SOCIAL     Otras Unidades Involucradas: N/A</t>
  </si>
  <si>
    <t>TECHOS CONSTRUIDOS</t>
  </si>
  <si>
    <t>TECHOS Y PISOS REALIZADOS  AÑO ACTUAL</t>
  </si>
  <si>
    <t>TECHOS Y PISOS REALIZADOS  AÑO ANTERIOR</t>
  </si>
  <si>
    <t>COMPONENTE 5: FONDO MINERO         Unidad Ejecutora: OBRAS PUBLICAS     Otras Unidades Involucradas: N/A</t>
  </si>
  <si>
    <t>CARRETERAS CONSTRUIDAS Y RECARPETEADAS</t>
  </si>
  <si>
    <t>CONSTRUCCION R RECARPETEO DE CARRETERAS  AÑO ACTUAL</t>
  </si>
  <si>
    <t>1.- INFRAESTRUCTURA E IMAGEN URBANA</t>
  </si>
  <si>
    <t>1.1.- REALIZAR PROGRAMA Y LOGISTICA  DE RECOLECCION DE BASURA EN COLONIAS DEL MUNICIPIO</t>
  </si>
  <si>
    <t>1.2.-BITACORA DE PROGRAMA DE RECOLECCION DE BASURA</t>
  </si>
  <si>
    <t>1.3.-VERIFICACION PREVENTIVA DE CAMIONES RECOLECTORES DE BASURA</t>
  </si>
  <si>
    <t>1.4.- ATENCION OPORTUNA DE QUEJAS Y SOLICITUDES DE LA POBLACION</t>
  </si>
  <si>
    <t xml:space="preserve">1.5.- RECOLECCION DE BASURA </t>
  </si>
  <si>
    <t>2.-ELECTRIFICACION</t>
  </si>
  <si>
    <t>2.1.- REALIZAR CENSO DE ELECTRIFICACION</t>
  </si>
  <si>
    <t>2.2.- DETERMINAR LAS NECESIDADES DEL MUNICIPIO</t>
  </si>
  <si>
    <t xml:space="preserve">2.3.-INSTALACION DE CABLEADO ELECTRICO </t>
  </si>
  <si>
    <t>2.4.- ATENCION DE QUEJAS Y SOLICITUDES DE LA POBLACION</t>
  </si>
  <si>
    <t>3.- PAVIMENTO Y BANCHEO</t>
  </si>
  <si>
    <t>3.1 .-DETERMINBAR LAS NECESIDADES DE PAVIMENTACION Y BACHEO DEL MUNICIPIO</t>
  </si>
  <si>
    <t>3.2.- REALIZAR UN PROGRAMA DE LOGISTICA Y MANTENIMIENTO</t>
  </si>
  <si>
    <t>3.3.- PAVIMENTAR Y RECARPETEAR CALLES</t>
  </si>
  <si>
    <t>3.4.- APLICAR MANTENIMIENTO PREVENTIVO Y CORRECTIVO</t>
  </si>
  <si>
    <t>3.5.- ATENCION OPORTUNA DE QUEJAS Y SOLICITUDES</t>
  </si>
  <si>
    <t>4.- VIVIENDA</t>
  </si>
  <si>
    <t>4.1..- REALIZAR UN CENSO EN LA COLONIAS MAS MARGINADAS DE L MUNICIPIO</t>
  </si>
  <si>
    <t xml:space="preserve">4.2.- ANALISIS DEL CENSO </t>
  </si>
  <si>
    <t>4.3.- REALIZAR ESTUDIO SOCIOECONOMICO PARA DETERMINAR QUIENES SERAN LOS BENEFICIADOS</t>
  </si>
  <si>
    <t>4.4.- CONSTRUCCION DE 83 AMPLIACIONES EN DIVERSAS COLONIAS DEL MUNICIPIO</t>
  </si>
  <si>
    <t>4.5.- CONSTRUCCION  DE 37 PISOS FIRMES EN DIVERSAS COLONIAS DEL MUNICIPIO</t>
  </si>
  <si>
    <t>4.6.-VERIFICACION DE LAS OBRAS EN TIEMPO Y FORMA</t>
  </si>
  <si>
    <t>5.-FONDO MINERO</t>
  </si>
  <si>
    <t>5.1 .-DETERMINBAR LAS NECESIDADES DE PAVIMENTACION Y BACHEO DE LAS CARRETERAS MUNICIPALES</t>
  </si>
  <si>
    <t>5.2.- REALIZAR UN PROGRAMA DE LOGISTICA Y MANTENIMIENTO</t>
  </si>
  <si>
    <t>5.3.- PAVIMENTAR Y RECARPETEAR CARRETERAS</t>
  </si>
  <si>
    <t>5.4.- APLICAR MANTENIMIENTO PREVENTIVO Y CORRECTIVO</t>
  </si>
  <si>
    <t>5.5.- ATENCION OPORTUNA DE QUEJAS Y SOLICITUDES</t>
  </si>
  <si>
    <t>1 NEGLIGENCIA DE LOS SERVIDOREES PUBLICOS</t>
  </si>
  <si>
    <t>1.-CONTINGENCIAS O CATASTROFES NATURALES</t>
  </si>
  <si>
    <t>2QUE DEJEN DE EXISTIR PROGRAMAS FEDERALES</t>
  </si>
  <si>
    <t>2.-DESCOMPOSTURA DE UNIDADES</t>
  </si>
  <si>
    <t>3CAMBIO EN LAS REGLAS DE OPERACIÓN DE LOS PROGRAMAS FEDERALES</t>
  </si>
  <si>
    <t>4ENTREGA DE RECURSOS EN TIEMPOO Y FORMA</t>
  </si>
  <si>
    <t>ING., ROBERTO ELGUEZABAL DOWER</t>
  </si>
  <si>
    <t>DIRECTOR DE  OBRAS PUBLICAS</t>
  </si>
  <si>
    <t>ECOLOGIA</t>
  </si>
  <si>
    <t>Programa: Seguridad Pública</t>
  </si>
  <si>
    <t>Subprograma: Seguridad en Municipio</t>
  </si>
  <si>
    <t>SEGURIDAD EN MUNICIPIO</t>
  </si>
  <si>
    <t>ATENDER LOS REPORTES Y MANTENER  EL BUEN ORDEN DENTRO DEL MUNICIPIO, ASI COMO PERSONAL BIEN CAPACITADO Y EQUIPADO</t>
  </si>
  <si>
    <t>SEGURIDAD PUBLICA , PROTECION CIVIL</t>
  </si>
  <si>
    <t>4.1.1. SEGURIDAD PUBLICA</t>
  </si>
  <si>
    <t>4.2.1 COMBATE A LA CORRUPCION</t>
  </si>
  <si>
    <t>4.3.1 DERECHOS HUMANOS</t>
  </si>
  <si>
    <t>4.4.1 PROTECCIOON CIVIL</t>
  </si>
  <si>
    <t>TENER UN PERSONAL DE SEGURIDAD PUBLICA CAPACITADO , CONTANDO CON BUENA CAPACITACION Y EQUIPAMIENTO</t>
  </si>
  <si>
    <t xml:space="preserve">QUE LOS HABITANTES DEL MUNICIPIO DE MUZQUIZ, CUENTES CON UNA ADECUADAO AMBIENTE DE SEGURIDAD </t>
  </si>
  <si>
    <t>COMPONENTE 1: EVALUACIONES DE CONTROL Y CONFIANZA. EVALUACIONES DE PERMANENCIA .                                                                                                                                                                                                   Unidad Ejecutora: Seguridad Publica      Otras Unidades Involucradas: N/A</t>
  </si>
  <si>
    <t>EVALUACIONES</t>
  </si>
  <si>
    <t>EVALUACIONES DE CONTROL Y CONFIANZA  AÑO ACTUAL</t>
  </si>
  <si>
    <t>EVALUACIONES DE CONTROL Y CONFIANZA  AÑO ANTERIOR</t>
  </si>
  <si>
    <t>COMPONENTE 2: FORMACION DE MANDOS. DIPLOMADO PARA MANDOS MEDIOS         Unidad Ejecutora: Seguridad Publica      Otras Unidades Involucradas: N/A</t>
  </si>
  <si>
    <t>DIPLOMADOS</t>
  </si>
  <si>
    <t>FORMACION DE MANDOS, DIPLOMADOS AÑO ACTUAL</t>
  </si>
  <si>
    <t>FORMACION DE MANDOS, DIPLOMADOS AÑO ANTERIOR</t>
  </si>
  <si>
    <t>COMPONENTE 3: EQUIPAMIENTO PERSONAL KIT DE OPERACIÓN PRIMER RESPONDIENTE(PATRULLA) Y (PIE A TIERRA)                                           Unidad Ejecutora: Seguridad Publica      Otras Unidades Involucradas: N/A</t>
  </si>
  <si>
    <t>PATRULLAS Y EQUIPAMIENTO</t>
  </si>
  <si>
    <t>EQUIPAMIENTO PARA OPERACION  AÑO ACTUAL</t>
  </si>
  <si>
    <t>EQUIPAMIENTO PARA OPERACION  AÑO ANTERIOR</t>
  </si>
  <si>
    <t>COMPONENTE 5: FALTAS ADMINISTRATIVAS         Unidad Ejecutora: Seguridad Publica     Otras Unidades Involucradas: N/A</t>
  </si>
  <si>
    <t>MULTAS</t>
  </si>
  <si>
    <t>FALTAS ADMINISTRATIVAS  AÑO ACTUAL</t>
  </si>
  <si>
    <t>FALTAS ADMINISTRATIVAS  AÑO ANTERIOR</t>
  </si>
  <si>
    <t>COMPONENTE 6: REPORTE DE LLAMADAS         Unidad Ejecutora: Seguridad Publica     Otras Unidades Involucradas: N/A</t>
  </si>
  <si>
    <t>LLAMADAS</t>
  </si>
  <si>
    <t>REPORTE DE LLAMADAS  AÑO ACTUAL</t>
  </si>
  <si>
    <t>REPORTE DE LLAMADAS  AÑO ANTERIOR</t>
  </si>
  <si>
    <t>Componente 1: EVALUACIONES DE CONTROL Y CONFIANZA</t>
  </si>
  <si>
    <t>1.1.- REALIZAR UN PROGRAMACION Y LOGISTICA PARA EL ENVIO DE LOS  ELEMENTOS A LAS PRUEBAS DE CONTROL Y CONFIANZA</t>
  </si>
  <si>
    <t>1.2.- ENVIO DE LOS ELEMENTOS DE SEGURIDAD PUBLICA AL EXAMEN DE CONTROL Y CONFIANZA</t>
  </si>
  <si>
    <t>1.3.- ANALISIS DE LOS RESULTADOS DE LA EVALUACION</t>
  </si>
  <si>
    <t>1.4.- DECIDIR SI LOE ELEMENTOS SON APTOS PARA PÉRMANECER EN LA INSTITUCION</t>
  </si>
  <si>
    <t>Componente 2: FORMACION DE MANDOS. DIPLOMADO PARA MANDOS MEDIOS</t>
  </si>
  <si>
    <t>2.1.- REALIZAR UNA PROGRAMACION Y LOGISTICA PARA EL ENVIO DE MANDOS MEDIOS A CAPACITACION</t>
  </si>
  <si>
    <t>2.2.- ELEGIR LOS DIPLOMADOS ADECUADOS PARA EL PERSONAL DE MANDOS MEDIOS</t>
  </si>
  <si>
    <t>2.3.- ENVIAR AL PERSONAL A CAPACITARSE, MEDIANTE LOS DIPLOMADOS</t>
  </si>
  <si>
    <t>Componente 3: EQUIPAMENTO PERSONAL. KIT DE OPERACIÓN PRIMER RESPONDIENTE (PATRULLA) Y (PIE A TIERRA)</t>
  </si>
  <si>
    <t xml:space="preserve">3.1.- REALIZAR UN CENSO PARA VERIFICAR QUE KITS DE OPERACIÓN HACEN  FALTA EN EL DEPARTAMENTO </t>
  </si>
  <si>
    <t>3.2.-ANALISISR LOS RESULTADOS DEL CENSO</t>
  </si>
  <si>
    <t>3.3.- BUSCAR COTIZACIONES PARA LA COMPRA DEL EQUIPO NECESARIO</t>
  </si>
  <si>
    <t>3.4.- REALIZAR LA COMPRA DE LOS KITS DE OPERACIÓN</t>
  </si>
  <si>
    <t>3.5 EQUIPAR A LOS ELEMENTOS DE SEGURIDAD PUBLICA</t>
  </si>
  <si>
    <t>Componente 4: FALTAS ADMINISTRATIVAS</t>
  </si>
  <si>
    <t>4.1.- OPERATIVOS EN COLONIAS CONFLICTIVAS</t>
  </si>
  <si>
    <t xml:space="preserve">4.2.- OPERATIVOS ANTIALCOHOL </t>
  </si>
  <si>
    <t>4.3.- CENSO DE CONDICIONES M,ECANICAS DE EQUIPO DE TRANSPORTE</t>
  </si>
  <si>
    <t>4.4.- REALIZAR MANTENIMIENTOS AL EQUIPO DE TRANSPORTE</t>
  </si>
  <si>
    <t>4.5.- ELABORACION DE BITACORAS DE MANTENIMIENTO DE EQUIPO DE TRANSPORTE</t>
  </si>
  <si>
    <t>Componente 5: REPORTE DE LLAMADAS</t>
  </si>
  <si>
    <t xml:space="preserve">5.1.-RECEPCION DE LLAMDAS </t>
  </si>
  <si>
    <t>5.2.- ENVIO DE LA UNIDAD PARA BRINDAR AUXILIO A LA CIUDADANIA</t>
  </si>
  <si>
    <t xml:space="preserve">5.3 ELABOREACION  DE BITACORA DEL REPORTE </t>
  </si>
  <si>
    <t>5.4.- ATENDER TODAS LAS LLAMADAS EN TIEMPO Y FORMA</t>
  </si>
  <si>
    <t>2 VISISTA DEL GOBERNADOR</t>
  </si>
  <si>
    <t>2 BAJA PARTICIPACION CIUDADANA EN LA DENUNCIA</t>
  </si>
  <si>
    <t>3 DESCOMPOSTURA O PERDIDA TOTAL DE UNIDADEES</t>
  </si>
  <si>
    <t>4 CAMBIO DE REGLAS DE OPERACIÓN DE PROGRAMAS FEDERALES</t>
  </si>
  <si>
    <t>3 ENTREGA DE RECURSOS EN TIEMPO Y FORMA</t>
  </si>
  <si>
    <t>CARLOS ORTIZ SALAZAR</t>
  </si>
  <si>
    <t>DIRECTOR DE SEGURIDAD PUBLICA</t>
  </si>
  <si>
    <t>SEGURIDAD PUBLICA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</si>
</sst>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0.0%"/>
    <numFmt numFmtId="165" formatCode="[$-C0A]d\-mmm\-yy;@"/>
    <numFmt numFmtId="168" formatCode="#,##0.0"/>
  </numFmts>
  <fonts count="14" x14ac:knownFonts="1">
    <font>
      <sz val="11"/>
      <color theme="1"/>
      <name val="Calibri"/>
      <family val="2"/>
      <scheme val="minor"/>
    </font>
    <font>
      <sz val="11"/>
      <color theme="1"/>
      <name val="Calibri"/>
      <family val="2"/>
      <scheme val="minor"/>
    </font>
    <font>
      <b/>
      <sz val="18"/>
      <name val="Arial"/>
      <family val="2"/>
    </font>
    <font>
      <sz val="16"/>
      <name val="Arial"/>
      <family val="2"/>
    </font>
    <font>
      <sz val="14"/>
      <name val="Arial"/>
      <family val="2"/>
    </font>
    <font>
      <b/>
      <sz val="10"/>
      <name val="Arial"/>
      <family val="2"/>
    </font>
    <font>
      <sz val="10"/>
      <name val="Arial"/>
      <family val="2"/>
    </font>
    <font>
      <sz val="8"/>
      <name val="Arial"/>
      <family val="2"/>
    </font>
    <font>
      <sz val="9"/>
      <name val="Arial"/>
      <family val="2"/>
    </font>
    <font>
      <b/>
      <sz val="10"/>
      <color theme="0"/>
      <name val="Arial"/>
      <family val="2"/>
    </font>
    <font>
      <sz val="10"/>
      <color theme="1"/>
      <name val="Calibri"/>
      <family val="2"/>
      <scheme val="minor"/>
    </font>
    <font>
      <sz val="8"/>
      <color theme="1"/>
      <name val="Calibri"/>
      <family val="2"/>
      <scheme val="minor"/>
    </font>
    <font>
      <b/>
      <sz val="10"/>
      <color theme="1"/>
      <name val="Calibri"/>
      <family val="2"/>
      <scheme val="minor"/>
    </font>
    <font>
      <b/>
      <sz val="9"/>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22"/>
        <bgColor indexed="64"/>
      </patternFill>
    </fill>
    <fill>
      <patternFill patternType="solid">
        <fgColor theme="6" tint="-0.249977111117893"/>
        <bgColor indexed="64"/>
      </patternFill>
    </fill>
    <fill>
      <patternFill patternType="solid">
        <fgColor rgb="FFC00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rgb="FF0070C0"/>
        <bgColor indexed="64"/>
      </patternFill>
    </fill>
    <fill>
      <patternFill patternType="solid">
        <fgColor rgb="FF92D050"/>
        <bgColor indexed="64"/>
      </patternFill>
    </fill>
    <fill>
      <patternFill patternType="solid">
        <fgColor theme="0"/>
        <bgColor indexed="64"/>
      </patternFill>
    </fill>
    <fill>
      <patternFill patternType="solid">
        <fgColor theme="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16">
    <xf numFmtId="0" fontId="0" fillId="0" borderId="0" xfId="0"/>
    <xf numFmtId="0" fontId="0" fillId="0" borderId="0" xfId="0" applyFill="1"/>
    <xf numFmtId="0" fontId="0" fillId="0" borderId="0" xfId="0" applyFill="1" applyAlignment="1">
      <alignment vertical="center"/>
    </xf>
    <xf numFmtId="0" fontId="0" fillId="3" borderId="1" xfId="0" applyFill="1" applyBorder="1" applyAlignment="1">
      <alignment vertical="center"/>
    </xf>
    <xf numFmtId="0" fontId="0" fillId="3" borderId="2" xfId="0" applyFill="1" applyBorder="1" applyAlignment="1">
      <alignment vertical="center"/>
    </xf>
    <xf numFmtId="0" fontId="0" fillId="3" borderId="10" xfId="0" applyFill="1" applyBorder="1" applyAlignment="1">
      <alignment vertical="center"/>
    </xf>
    <xf numFmtId="0" fontId="0" fillId="3" borderId="11" xfId="0" applyFill="1" applyBorder="1" applyAlignment="1">
      <alignment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6" fillId="2" borderId="1" xfId="0" applyFont="1" applyFill="1" applyBorder="1" applyAlignment="1">
      <alignment vertical="center"/>
    </xf>
    <xf numFmtId="0" fontId="6" fillId="0" borderId="12" xfId="0" applyFont="1" applyFill="1" applyBorder="1" applyAlignment="1">
      <alignment vertical="center" wrapText="1"/>
    </xf>
    <xf numFmtId="0" fontId="6" fillId="0" borderId="13" xfId="0" applyFont="1" applyFill="1" applyBorder="1" applyAlignment="1">
      <alignment vertical="center" wrapText="1"/>
    </xf>
    <xf numFmtId="0" fontId="6" fillId="0" borderId="14" xfId="0" applyFont="1" applyFill="1" applyBorder="1" applyAlignment="1">
      <alignment vertical="center" wrapText="1"/>
    </xf>
    <xf numFmtId="0" fontId="0" fillId="0" borderId="15" xfId="0" applyFill="1" applyBorder="1"/>
    <xf numFmtId="0" fontId="0" fillId="0" borderId="1" xfId="0" applyFill="1" applyBorder="1"/>
    <xf numFmtId="0" fontId="7" fillId="0" borderId="1" xfId="0" applyFont="1" applyFill="1" applyBorder="1" applyAlignment="1">
      <alignment vertical="center" wrapText="1"/>
    </xf>
    <xf numFmtId="0" fontId="5" fillId="0" borderId="0" xfId="0" applyFont="1"/>
    <xf numFmtId="0" fontId="6" fillId="0" borderId="1" xfId="0" applyFont="1" applyBorder="1" applyAlignment="1">
      <alignment horizontal="left"/>
    </xf>
    <xf numFmtId="0" fontId="6" fillId="0" borderId="0" xfId="0" applyFont="1" applyFill="1"/>
    <xf numFmtId="0" fontId="10" fillId="0" borderId="0" xfId="0" applyFont="1"/>
    <xf numFmtId="0" fontId="10" fillId="0" borderId="0" xfId="0" applyFont="1" applyFill="1"/>
    <xf numFmtId="0" fontId="10" fillId="0" borderId="1" xfId="0" applyFont="1" applyBorder="1" applyAlignment="1">
      <alignment horizontal="left"/>
    </xf>
    <xf numFmtId="0" fontId="6" fillId="2" borderId="15" xfId="0" applyFont="1" applyFill="1" applyBorder="1" applyAlignment="1">
      <alignment vertical="top" wrapText="1"/>
    </xf>
    <xf numFmtId="0" fontId="0" fillId="12" borderId="0" xfId="0" applyFill="1"/>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0" fillId="2" borderId="1" xfId="0" applyFill="1" applyBorder="1" applyAlignment="1">
      <alignment vertical="center" wrapText="1"/>
    </xf>
    <xf numFmtId="0" fontId="6" fillId="2" borderId="4" xfId="0" applyFont="1" applyFill="1" applyBorder="1" applyAlignment="1">
      <alignment horizontal="left" vertical="center" wrapText="1"/>
    </xf>
    <xf numFmtId="0" fontId="0" fillId="2" borderId="7" xfId="0" applyFill="1" applyBorder="1" applyAlignment="1">
      <alignment horizontal="left" vertical="center" wrapText="1"/>
    </xf>
    <xf numFmtId="0" fontId="0" fillId="2" borderId="2" xfId="0" applyFill="1" applyBorder="1" applyAlignment="1">
      <alignment horizontal="left" vertical="center"/>
    </xf>
    <xf numFmtId="0" fontId="0" fillId="2" borderId="11" xfId="0" applyFill="1" applyBorder="1" applyAlignment="1">
      <alignment horizontal="left" vertical="center"/>
    </xf>
    <xf numFmtId="0" fontId="6"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0" fillId="2" borderId="14" xfId="0" applyFill="1" applyBorder="1" applyAlignment="1">
      <alignment vertical="center" wrapText="1"/>
    </xf>
    <xf numFmtId="0" fontId="6" fillId="2" borderId="12" xfId="0" applyFont="1" applyFill="1" applyBorder="1" applyAlignment="1">
      <alignment horizontal="left" vertical="center" wrapText="1"/>
    </xf>
    <xf numFmtId="0" fontId="6" fillId="2" borderId="9" xfId="0"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15" xfId="0" applyFill="1" applyBorder="1" applyAlignment="1">
      <alignment horizontal="left" vertical="center" wrapText="1"/>
    </xf>
    <xf numFmtId="0" fontId="0" fillId="2" borderId="10" xfId="0" applyFill="1" applyBorder="1" applyAlignment="1">
      <alignment horizontal="left" vertical="center"/>
    </xf>
    <xf numFmtId="0" fontId="0" fillId="3" borderId="10" xfId="0" applyFill="1" applyBorder="1" applyAlignment="1">
      <alignment horizontal="left" vertical="center"/>
    </xf>
    <xf numFmtId="0" fontId="0" fillId="7" borderId="1" xfId="0" applyFill="1" applyBorder="1" applyAlignment="1">
      <alignment horizontal="center" vertical="center" wrapText="1"/>
    </xf>
    <xf numFmtId="49" fontId="0" fillId="2" borderId="1" xfId="0" applyNumberFormat="1" applyFill="1" applyBorder="1" applyAlignment="1">
      <alignment horizontal="center" vertical="center" wrapText="1"/>
    </xf>
    <xf numFmtId="0" fontId="6"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left" vertical="top" wrapText="1"/>
    </xf>
    <xf numFmtId="0" fontId="0" fillId="0" borderId="1" xfId="0" applyBorder="1" applyAlignment="1">
      <alignment horizontal="left" vertical="top" wrapText="1"/>
    </xf>
    <xf numFmtId="0" fontId="6" fillId="0" borderId="1" xfId="0" applyFont="1" applyFill="1" applyBorder="1" applyAlignment="1">
      <alignment horizontal="center" vertical="center"/>
    </xf>
    <xf numFmtId="0" fontId="0" fillId="0" borderId="1" xfId="0" applyFill="1" applyBorder="1" applyAlignment="1">
      <alignment horizontal="center" vertical="center"/>
    </xf>
    <xf numFmtId="164" fontId="0" fillId="0" borderId="1" xfId="0" applyNumberFormat="1" applyFill="1" applyBorder="1" applyAlignment="1">
      <alignment horizontal="center"/>
    </xf>
    <xf numFmtId="9" fontId="6" fillId="2" borderId="1" xfId="2" applyFont="1" applyFill="1" applyBorder="1" applyAlignment="1">
      <alignment horizontal="center" vertical="center" wrapText="1"/>
    </xf>
    <xf numFmtId="0" fontId="0" fillId="2" borderId="1" xfId="0" applyFill="1" applyBorder="1" applyAlignment="1">
      <alignment horizontal="left" vertical="top" wrapText="1"/>
    </xf>
    <xf numFmtId="165" fontId="0" fillId="0" borderId="2" xfId="0" applyNumberFormat="1" applyFill="1" applyBorder="1" applyAlignment="1">
      <alignment horizontal="center" vertical="center" wrapText="1"/>
    </xf>
    <xf numFmtId="165" fontId="0" fillId="0" borderId="10" xfId="0" applyNumberFormat="1" applyFill="1" applyBorder="1" applyAlignment="1">
      <alignment horizontal="center" vertical="center" wrapText="1"/>
    </xf>
    <xf numFmtId="165" fontId="0" fillId="0" borderId="11" xfId="0" applyNumberFormat="1" applyFill="1" applyBorder="1" applyAlignment="1">
      <alignment horizontal="center" vertical="center" wrapText="1"/>
    </xf>
    <xf numFmtId="0" fontId="6" fillId="0" borderId="9" xfId="0" applyFont="1" applyFill="1" applyBorder="1" applyAlignment="1">
      <alignment horizontal="left" vertical="center" wrapText="1"/>
    </xf>
    <xf numFmtId="0" fontId="0" fillId="0" borderId="3" xfId="0" applyFill="1" applyBorder="1" applyAlignment="1">
      <alignment horizontal="left" vertical="center" wrapText="1"/>
    </xf>
    <xf numFmtId="0" fontId="0" fillId="0" borderId="15" xfId="0" applyFill="1" applyBorder="1" applyAlignment="1">
      <alignment horizontal="left" vertical="center" wrapText="1"/>
    </xf>
    <xf numFmtId="4" fontId="10" fillId="0" borderId="2" xfId="0" applyNumberFormat="1" applyFont="1" applyFill="1" applyBorder="1" applyAlignment="1">
      <alignment horizontal="center"/>
    </xf>
    <xf numFmtId="4" fontId="10" fillId="0" borderId="10" xfId="0" applyNumberFormat="1" applyFont="1" applyFill="1" applyBorder="1" applyAlignment="1">
      <alignment horizontal="center"/>
    </xf>
    <xf numFmtId="4" fontId="10" fillId="0" borderId="11" xfId="0" applyNumberFormat="1" applyFont="1" applyFill="1" applyBorder="1" applyAlignment="1">
      <alignment horizontal="center"/>
    </xf>
    <xf numFmtId="4" fontId="10" fillId="0" borderId="1" xfId="0" applyNumberFormat="1" applyFont="1" applyFill="1" applyBorder="1"/>
    <xf numFmtId="0" fontId="10" fillId="0" borderId="1" xfId="0" applyFont="1" applyBorder="1" applyAlignment="1">
      <alignment horizontal="center"/>
    </xf>
    <xf numFmtId="0" fontId="10" fillId="0" borderId="11" xfId="0" applyFont="1" applyBorder="1" applyAlignment="1">
      <alignment horizontal="center"/>
    </xf>
    <xf numFmtId="0" fontId="10" fillId="0" borderId="1" xfId="0" applyFont="1" applyBorder="1"/>
    <xf numFmtId="4" fontId="10" fillId="0" borderId="2" xfId="0" applyNumberFormat="1" applyFont="1" applyBorder="1" applyAlignment="1">
      <alignment horizontal="center"/>
    </xf>
    <xf numFmtId="4" fontId="10" fillId="0" borderId="10" xfId="0" applyNumberFormat="1" applyFont="1" applyBorder="1" applyAlignment="1">
      <alignment horizontal="center"/>
    </xf>
    <xf numFmtId="4" fontId="10" fillId="0" borderId="11" xfId="0" applyNumberFormat="1" applyFont="1" applyBorder="1" applyAlignment="1">
      <alignment horizontal="center"/>
    </xf>
    <xf numFmtId="4" fontId="10" fillId="0" borderId="1" xfId="0" applyNumberFormat="1" applyFont="1" applyBorder="1"/>
    <xf numFmtId="0" fontId="0" fillId="2" borderId="12" xfId="0" applyFill="1" applyBorder="1" applyAlignment="1">
      <alignment horizontal="left" vertical="center" wrapText="1"/>
    </xf>
    <xf numFmtId="0" fontId="6" fillId="2" borderId="4" xfId="0" applyFont="1" applyFill="1" applyBorder="1" applyAlignment="1">
      <alignment vertical="center" wrapText="1"/>
    </xf>
    <xf numFmtId="0" fontId="6" fillId="2" borderId="12" xfId="0" applyFont="1" applyFill="1" applyBorder="1" applyAlignment="1">
      <alignment vertical="center" wrapText="1"/>
    </xf>
    <xf numFmtId="0" fontId="6" fillId="2" borderId="12" xfId="0" applyFont="1" applyFill="1" applyBorder="1" applyAlignment="1">
      <alignment vertical="top" wrapText="1"/>
    </xf>
    <xf numFmtId="0" fontId="0" fillId="3" borderId="1" xfId="0" applyFill="1" applyBorder="1" applyAlignment="1">
      <alignment horizontal="center" vertical="center"/>
    </xf>
    <xf numFmtId="0" fontId="10" fillId="7" borderId="1" xfId="0" applyFont="1" applyFill="1" applyBorder="1" applyAlignment="1">
      <alignment horizontal="center" vertical="center" wrapText="1"/>
    </xf>
    <xf numFmtId="0" fontId="0" fillId="7" borderId="8" xfId="0" applyFill="1" applyBorder="1" applyAlignment="1">
      <alignment horizontal="center" vertical="center" wrapText="1"/>
    </xf>
    <xf numFmtId="0" fontId="5" fillId="2" borderId="1" xfId="0" applyFont="1" applyFill="1" applyBorder="1" applyAlignment="1">
      <alignment vertical="top" wrapText="1"/>
    </xf>
    <xf numFmtId="0" fontId="6" fillId="2" borderId="6" xfId="0" applyFont="1" applyFill="1" applyBorder="1" applyAlignment="1">
      <alignment horizontal="center" vertical="top" wrapText="1"/>
    </xf>
    <xf numFmtId="0" fontId="6" fillId="2" borderId="2" xfId="0" applyFont="1" applyFill="1" applyBorder="1" applyAlignment="1">
      <alignment vertical="top" wrapText="1"/>
    </xf>
    <xf numFmtId="0" fontId="10" fillId="2" borderId="1" xfId="0" applyFont="1" applyFill="1" applyBorder="1" applyAlignment="1">
      <alignment horizontal="center" vertical="center" wrapText="1"/>
    </xf>
    <xf numFmtId="0" fontId="0" fillId="2" borderId="7" xfId="0" applyFill="1" applyBorder="1" applyAlignment="1">
      <alignment vertical="top" wrapText="1"/>
    </xf>
    <xf numFmtId="0" fontId="8" fillId="2" borderId="12" xfId="0" applyFont="1" applyFill="1" applyBorder="1" applyAlignment="1">
      <alignment horizontal="center" vertical="top" wrapText="1"/>
    </xf>
    <xf numFmtId="0" fontId="8" fillId="2" borderId="13" xfId="0" applyFont="1" applyFill="1" applyBorder="1" applyAlignment="1">
      <alignment horizontal="center" vertical="top" wrapText="1"/>
    </xf>
    <xf numFmtId="0" fontId="0" fillId="2" borderId="12" xfId="0" applyFill="1" applyBorder="1" applyAlignment="1">
      <alignment vertical="top" wrapText="1"/>
    </xf>
    <xf numFmtId="0" fontId="12" fillId="2" borderId="1" xfId="0" applyFont="1" applyFill="1" applyBorder="1" applyAlignment="1">
      <alignment vertical="top" wrapText="1"/>
    </xf>
    <xf numFmtId="0" fontId="10" fillId="2" borderId="6" xfId="0" applyFont="1" applyFill="1" applyBorder="1" applyAlignment="1">
      <alignment horizontal="center" vertical="top" wrapText="1"/>
    </xf>
    <xf numFmtId="0" fontId="10" fillId="2" borderId="12" xfId="0" applyFont="1" applyFill="1" applyBorder="1" applyAlignment="1">
      <alignment horizontal="center" vertical="top" wrapText="1"/>
    </xf>
    <xf numFmtId="0" fontId="10" fillId="2" borderId="14" xfId="0" applyFont="1" applyFill="1" applyBorder="1" applyAlignment="1">
      <alignment horizontal="center" vertical="top" wrapText="1"/>
    </xf>
    <xf numFmtId="0" fontId="6" fillId="13" borderId="4" xfId="0" applyFont="1" applyFill="1" applyBorder="1" applyAlignment="1">
      <alignment vertical="top" wrapText="1"/>
    </xf>
    <xf numFmtId="0" fontId="6" fillId="13" borderId="5" xfId="0" applyFont="1" applyFill="1" applyBorder="1" applyAlignment="1">
      <alignment vertical="center" wrapText="1"/>
    </xf>
    <xf numFmtId="0" fontId="0" fillId="13" borderId="6" xfId="0" applyFill="1" applyBorder="1" applyAlignment="1">
      <alignment vertical="center" wrapText="1"/>
    </xf>
    <xf numFmtId="0" fontId="12" fillId="2" borderId="15" xfId="0" applyFont="1" applyFill="1" applyBorder="1" applyAlignment="1">
      <alignment horizontal="center" vertical="top" wrapText="1"/>
    </xf>
    <xf numFmtId="0" fontId="10" fillId="2" borderId="15" xfId="0" applyFont="1" applyFill="1" applyBorder="1" applyAlignment="1">
      <alignment horizontal="center" vertical="top" wrapText="1"/>
    </xf>
    <xf numFmtId="0" fontId="6" fillId="13" borderId="12" xfId="0" applyFont="1" applyFill="1" applyBorder="1" applyAlignment="1">
      <alignment vertical="top" wrapText="1"/>
    </xf>
    <xf numFmtId="0" fontId="0" fillId="13" borderId="13" xfId="0" applyFill="1" applyBorder="1" applyAlignment="1">
      <alignment vertical="center" wrapText="1"/>
    </xf>
    <xf numFmtId="0" fontId="0" fillId="13" borderId="14" xfId="0" applyFill="1" applyBorder="1" applyAlignment="1">
      <alignment vertical="center" wrapText="1"/>
    </xf>
    <xf numFmtId="0" fontId="9" fillId="6" borderId="4" xfId="0" applyFont="1" applyFill="1" applyBorder="1" applyAlignment="1">
      <alignment horizontal="center" vertical="center"/>
    </xf>
    <xf numFmtId="0" fontId="9" fillId="6" borderId="5" xfId="0" applyFont="1" applyFill="1" applyBorder="1" applyAlignment="1">
      <alignment horizontal="center" vertical="center"/>
    </xf>
    <xf numFmtId="4" fontId="6" fillId="0" borderId="0" xfId="0" applyNumberFormat="1" applyFont="1" applyFill="1"/>
    <xf numFmtId="4" fontId="10" fillId="0" borderId="0" xfId="0" applyNumberFormat="1" applyFont="1"/>
    <xf numFmtId="4" fontId="10" fillId="0" borderId="2" xfId="0" applyNumberFormat="1" applyFont="1" applyBorder="1" applyAlignment="1">
      <alignment horizontal="left"/>
    </xf>
    <xf numFmtId="4" fontId="10" fillId="0" borderId="10" xfId="0" applyNumberFormat="1" applyFont="1" applyBorder="1" applyAlignment="1">
      <alignment horizontal="left"/>
    </xf>
    <xf numFmtId="4" fontId="10" fillId="0" borderId="11" xfId="0" applyNumberFormat="1" applyFont="1" applyBorder="1" applyAlignment="1">
      <alignment horizontal="left"/>
    </xf>
    <xf numFmtId="4" fontId="10" fillId="0" borderId="2" xfId="0" applyNumberFormat="1" applyFont="1" applyFill="1" applyBorder="1" applyAlignment="1">
      <alignment horizontal="left"/>
    </xf>
    <xf numFmtId="4" fontId="10" fillId="0" borderId="10" xfId="0" applyNumberFormat="1" applyFont="1" applyFill="1" applyBorder="1" applyAlignment="1">
      <alignment horizontal="left"/>
    </xf>
    <xf numFmtId="4" fontId="10" fillId="0" borderId="11" xfId="0" applyNumberFormat="1" applyFont="1" applyFill="1" applyBorder="1" applyAlignment="1">
      <alignment horizontal="left"/>
    </xf>
    <xf numFmtId="0" fontId="9" fillId="12" borderId="4" xfId="0" applyFont="1" applyFill="1" applyBorder="1" applyAlignment="1">
      <alignment horizontal="center" vertical="center"/>
    </xf>
    <xf numFmtId="0" fontId="9" fillId="12" borderId="5" xfId="0" applyFont="1" applyFill="1" applyBorder="1" applyAlignment="1">
      <alignment horizontal="center" vertical="center"/>
    </xf>
    <xf numFmtId="0" fontId="9" fillId="12" borderId="10" xfId="0" applyFont="1" applyFill="1" applyBorder="1" applyAlignment="1">
      <alignment horizontal="center" vertical="center"/>
    </xf>
    <xf numFmtId="0" fontId="9" fillId="12" borderId="11" xfId="0" applyFont="1" applyFill="1" applyBorder="1" applyAlignment="1">
      <alignment horizontal="center" vertical="center"/>
    </xf>
    <xf numFmtId="0" fontId="0" fillId="0" borderId="2" xfId="0" applyFill="1" applyBorder="1" applyAlignment="1">
      <alignment horizontal="left"/>
    </xf>
    <xf numFmtId="0" fontId="0" fillId="0" borderId="10" xfId="0" applyFill="1" applyBorder="1" applyAlignment="1">
      <alignment horizontal="left"/>
    </xf>
    <xf numFmtId="0" fontId="0" fillId="0" borderId="11" xfId="0" applyFill="1" applyBorder="1" applyAlignment="1">
      <alignment horizontal="left"/>
    </xf>
    <xf numFmtId="0" fontId="6" fillId="0" borderId="7"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8" xfId="0" applyFont="1" applyFill="1" applyBorder="1" applyAlignment="1">
      <alignment horizontal="left" vertical="top" wrapText="1"/>
    </xf>
    <xf numFmtId="0" fontId="0" fillId="0" borderId="10" xfId="0" applyFill="1" applyBorder="1" applyAlignment="1">
      <alignment horizontal="left" wrapText="1"/>
    </xf>
    <xf numFmtId="0" fontId="0" fillId="0" borderId="11" xfId="0" applyFill="1" applyBorder="1" applyAlignment="1">
      <alignment horizontal="left" wrapText="1"/>
    </xf>
    <xf numFmtId="0" fontId="6" fillId="0" borderId="12"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4" xfId="0" applyFont="1" applyFill="1" applyBorder="1" applyAlignment="1">
      <alignment horizontal="left" vertical="top" wrapText="1"/>
    </xf>
    <xf numFmtId="9" fontId="6" fillId="2" borderId="3" xfId="2" applyFont="1" applyFill="1" applyBorder="1" applyAlignment="1">
      <alignment horizontal="center" vertical="center" wrapText="1"/>
    </xf>
    <xf numFmtId="0" fontId="6" fillId="2" borderId="2" xfId="0" applyFont="1" applyFill="1" applyBorder="1" applyAlignment="1">
      <alignment horizontal="center" vertical="top" wrapText="1"/>
    </xf>
    <xf numFmtId="0" fontId="6" fillId="2" borderId="11" xfId="0" applyFont="1" applyFill="1" applyBorder="1" applyAlignment="1">
      <alignment horizontal="center" vertical="top" wrapText="1"/>
    </xf>
    <xf numFmtId="49" fontId="0" fillId="2" borderId="2"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0" fontId="0" fillId="2" borderId="10" xfId="0" applyFill="1" applyBorder="1" applyAlignment="1">
      <alignment horizontal="center" vertical="center" wrapText="1"/>
    </xf>
    <xf numFmtId="0" fontId="6" fillId="2" borderId="10" xfId="0" applyFont="1" applyFill="1" applyBorder="1" applyAlignment="1">
      <alignment horizontal="center" vertical="center"/>
    </xf>
    <xf numFmtId="0" fontId="0" fillId="2" borderId="10" xfId="0" applyFill="1" applyBorder="1" applyAlignment="1">
      <alignment horizontal="left" vertical="top" wrapText="1"/>
    </xf>
    <xf numFmtId="0" fontId="0" fillId="0" borderId="10" xfId="0" applyFill="1" applyBorder="1" applyAlignment="1">
      <alignment horizontal="center" vertical="center"/>
    </xf>
    <xf numFmtId="0" fontId="6" fillId="2" borderId="10" xfId="0" applyFont="1" applyFill="1" applyBorder="1" applyAlignment="1">
      <alignment horizontal="center" vertical="center" wrapText="1"/>
    </xf>
    <xf numFmtId="164" fontId="0" fillId="0" borderId="10" xfId="0" applyNumberFormat="1" applyFill="1" applyBorder="1" applyAlignment="1">
      <alignment horizontal="center"/>
    </xf>
    <xf numFmtId="9" fontId="6" fillId="2" borderId="11" xfId="2" applyFont="1" applyFill="1" applyBorder="1" applyAlignment="1">
      <alignment horizontal="center" vertical="center" wrapText="1"/>
    </xf>
    <xf numFmtId="165" fontId="0" fillId="0" borderId="12" xfId="0" applyNumberFormat="1" applyFill="1" applyBorder="1" applyAlignment="1">
      <alignment horizontal="center" vertical="center" wrapText="1"/>
    </xf>
    <xf numFmtId="165" fontId="0" fillId="0" borderId="13" xfId="0" applyNumberFormat="1" applyFill="1" applyBorder="1" applyAlignment="1">
      <alignment horizontal="center" vertical="center" wrapText="1"/>
    </xf>
    <xf numFmtId="165" fontId="0" fillId="0" borderId="14" xfId="0" applyNumberFormat="1" applyFill="1" applyBorder="1" applyAlignment="1">
      <alignment horizontal="center" vertical="center" wrapText="1"/>
    </xf>
    <xf numFmtId="0" fontId="0" fillId="0" borderId="15" xfId="0" applyFill="1" applyBorder="1" applyAlignment="1">
      <alignment horizontal="left"/>
    </xf>
    <xf numFmtId="0" fontId="0" fillId="0" borderId="12" xfId="0" applyFill="1" applyBorder="1" applyAlignment="1">
      <alignment horizontal="left"/>
    </xf>
    <xf numFmtId="0" fontId="0" fillId="0" borderId="13" xfId="0" applyFill="1" applyBorder="1" applyAlignment="1">
      <alignment horizontal="left"/>
    </xf>
    <xf numFmtId="0" fontId="0" fillId="0" borderId="14" xfId="0" applyFill="1" applyBorder="1" applyAlignment="1">
      <alignment horizontal="left"/>
    </xf>
    <xf numFmtId="0" fontId="0" fillId="2" borderId="7" xfId="0" applyFill="1" applyBorder="1" applyAlignment="1">
      <alignment horizontal="center"/>
    </xf>
    <xf numFmtId="0" fontId="0" fillId="2" borderId="0" xfId="0" applyFill="1" applyBorder="1" applyAlignment="1">
      <alignment horizontal="center"/>
    </xf>
    <xf numFmtId="0" fontId="0" fillId="2" borderId="8" xfId="0" applyFill="1" applyBorder="1" applyAlignment="1">
      <alignment horizontal="center"/>
    </xf>
    <xf numFmtId="0" fontId="0" fillId="4" borderId="2"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6"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6" fillId="2" borderId="4"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0"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6" fillId="2" borderId="9" xfId="0"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15" xfId="0" applyFill="1" applyBorder="1" applyAlignment="1">
      <alignment horizontal="left" vertical="center" wrapText="1"/>
    </xf>
    <xf numFmtId="0" fontId="0" fillId="2" borderId="4"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2" fillId="2" borderId="7" xfId="0" applyFont="1" applyFill="1" applyBorder="1" applyAlignment="1">
      <alignment horizontal="center"/>
    </xf>
    <xf numFmtId="0" fontId="2" fillId="2" borderId="0" xfId="0" applyFont="1" applyFill="1" applyBorder="1" applyAlignment="1">
      <alignment horizontal="center"/>
    </xf>
    <xf numFmtId="0" fontId="2" fillId="2" borderId="8" xfId="0" applyFont="1" applyFill="1" applyBorder="1" applyAlignment="1">
      <alignment horizontal="center"/>
    </xf>
    <xf numFmtId="0" fontId="3" fillId="2" borderId="7" xfId="0" applyFont="1" applyFill="1" applyBorder="1" applyAlignment="1">
      <alignment horizontal="center"/>
    </xf>
    <xf numFmtId="0" fontId="3" fillId="2" borderId="0" xfId="0" applyFont="1" applyFill="1" applyBorder="1" applyAlignment="1">
      <alignment horizontal="center"/>
    </xf>
    <xf numFmtId="0" fontId="3" fillId="2" borderId="8" xfId="0" applyFont="1" applyFill="1" applyBorder="1" applyAlignment="1">
      <alignment horizontal="center"/>
    </xf>
    <xf numFmtId="0" fontId="4" fillId="2" borderId="7" xfId="0" applyFont="1" applyFill="1" applyBorder="1" applyAlignment="1">
      <alignment horizontal="center"/>
    </xf>
    <xf numFmtId="0" fontId="4" fillId="2" borderId="0" xfId="0" applyFont="1" applyFill="1" applyBorder="1" applyAlignment="1">
      <alignment horizontal="center"/>
    </xf>
    <xf numFmtId="0" fontId="4" fillId="2" borderId="8" xfId="0" applyFont="1" applyFill="1" applyBorder="1" applyAlignment="1">
      <alignment horizontal="center"/>
    </xf>
    <xf numFmtId="0" fontId="6" fillId="2" borderId="7" xfId="0" applyFont="1" applyFill="1" applyBorder="1" applyAlignment="1">
      <alignment horizontal="center"/>
    </xf>
    <xf numFmtId="0" fontId="6" fillId="2" borderId="0" xfId="0" applyFont="1" applyFill="1" applyBorder="1" applyAlignment="1">
      <alignment horizontal="center"/>
    </xf>
    <xf numFmtId="0" fontId="0" fillId="3" borderId="2"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49" fontId="6" fillId="3" borderId="2" xfId="0" applyNumberFormat="1" applyFont="1" applyFill="1" applyBorder="1" applyAlignment="1">
      <alignment horizontal="center" vertical="center"/>
    </xf>
    <xf numFmtId="49" fontId="0" fillId="3" borderId="11" xfId="0" applyNumberFormat="1" applyFill="1" applyBorder="1" applyAlignment="1">
      <alignment horizontal="center" vertical="center"/>
    </xf>
    <xf numFmtId="0" fontId="0" fillId="3" borderId="2" xfId="0"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49" fontId="0" fillId="3" borderId="10" xfId="0" applyNumberFormat="1" applyFill="1" applyBorder="1" applyAlignment="1">
      <alignment horizontal="center" vertical="center"/>
    </xf>
    <xf numFmtId="0" fontId="0" fillId="2" borderId="2"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0" fillId="2" borderId="2"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6" fillId="2" borderId="2" xfId="0" applyFont="1"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8" fillId="4" borderId="7"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0" fillId="2" borderId="2" xfId="0" applyFill="1" applyBorder="1" applyAlignment="1">
      <alignment horizontal="left" vertical="center"/>
    </xf>
    <xf numFmtId="0" fontId="6"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6" fillId="2" borderId="9" xfId="0" applyFont="1" applyFill="1" applyBorder="1" applyAlignment="1">
      <alignment vertical="center" wrapText="1"/>
    </xf>
    <xf numFmtId="0" fontId="6" fillId="2" borderId="15" xfId="0" applyFont="1" applyFill="1" applyBorder="1" applyAlignment="1">
      <alignment vertical="center" wrapText="1"/>
    </xf>
    <xf numFmtId="0" fontId="6" fillId="2" borderId="2" xfId="0" applyFont="1" applyFill="1" applyBorder="1" applyAlignment="1">
      <alignment horizontal="center" vertical="center"/>
    </xf>
    <xf numFmtId="4" fontId="6" fillId="2" borderId="4" xfId="0" applyNumberFormat="1" applyFont="1" applyFill="1" applyBorder="1" applyAlignment="1">
      <alignment vertical="center" wrapText="1"/>
    </xf>
    <xf numFmtId="4" fontId="0" fillId="2" borderId="5" xfId="0" applyNumberFormat="1" applyFill="1" applyBorder="1" applyAlignment="1">
      <alignment vertical="center" wrapText="1"/>
    </xf>
    <xf numFmtId="4" fontId="0" fillId="2" borderId="6" xfId="0" applyNumberFormat="1" applyFill="1" applyBorder="1" applyAlignment="1">
      <alignment vertical="center" wrapText="1"/>
    </xf>
    <xf numFmtId="4" fontId="0" fillId="2" borderId="12" xfId="0" applyNumberFormat="1" applyFill="1" applyBorder="1" applyAlignment="1">
      <alignment vertical="center" wrapText="1"/>
    </xf>
    <xf numFmtId="4" fontId="0" fillId="2" borderId="13" xfId="0" applyNumberFormat="1" applyFill="1" applyBorder="1" applyAlignment="1">
      <alignment vertical="center" wrapText="1"/>
    </xf>
    <xf numFmtId="4" fontId="0" fillId="2" borderId="14" xfId="0" applyNumberFormat="1" applyFill="1" applyBorder="1" applyAlignment="1">
      <alignmen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44" fontId="0" fillId="2" borderId="4" xfId="1" applyFont="1" applyFill="1" applyBorder="1" applyAlignment="1">
      <alignment vertical="center" wrapText="1"/>
    </xf>
    <xf numFmtId="44" fontId="0" fillId="2" borderId="5" xfId="1" applyFont="1" applyFill="1" applyBorder="1" applyAlignment="1">
      <alignment vertical="center" wrapText="1"/>
    </xf>
    <xf numFmtId="44" fontId="0" fillId="2" borderId="6" xfId="1" applyFont="1" applyFill="1" applyBorder="1" applyAlignment="1">
      <alignment vertical="center" wrapText="1"/>
    </xf>
    <xf numFmtId="44" fontId="0" fillId="2" borderId="12" xfId="1" applyFont="1" applyFill="1" applyBorder="1" applyAlignment="1">
      <alignment vertical="center" wrapText="1"/>
    </xf>
    <xf numFmtId="44" fontId="0" fillId="2" borderId="13" xfId="1" applyFont="1" applyFill="1" applyBorder="1" applyAlignment="1">
      <alignment vertical="center" wrapText="1"/>
    </xf>
    <xf numFmtId="44" fontId="0" fillId="2" borderId="14" xfId="1" applyFont="1" applyFill="1" applyBorder="1" applyAlignment="1">
      <alignment vertical="center" wrapText="1"/>
    </xf>
    <xf numFmtId="0" fontId="6" fillId="7" borderId="9"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0" fillId="7" borderId="4" xfId="0" applyFill="1" applyBorder="1" applyAlignment="1">
      <alignment horizontal="center" vertical="center"/>
    </xf>
    <xf numFmtId="0" fontId="0" fillId="7" borderId="6" xfId="0" applyFill="1" applyBorder="1" applyAlignment="1">
      <alignment horizontal="center" vertical="center"/>
    </xf>
    <xf numFmtId="0" fontId="0" fillId="7" borderId="12" xfId="0" applyFill="1" applyBorder="1" applyAlignment="1">
      <alignment horizontal="center" vertical="center"/>
    </xf>
    <xf numFmtId="0" fontId="0" fillId="7" borderId="14" xfId="0" applyFill="1" applyBorder="1" applyAlignment="1">
      <alignment horizontal="center" vertical="center"/>
    </xf>
    <xf numFmtId="0" fontId="0" fillId="7" borderId="9"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12" xfId="0" applyFill="1" applyBorder="1" applyAlignment="1">
      <alignment horizontal="center" vertical="center" wrapText="1"/>
    </xf>
    <xf numFmtId="0" fontId="0" fillId="7" borderId="13" xfId="0" applyFill="1" applyBorder="1" applyAlignment="1">
      <alignment horizontal="center" vertical="center" wrapText="1"/>
    </xf>
    <xf numFmtId="0" fontId="0" fillId="7" borderId="14" xfId="0" applyFill="1" applyBorder="1" applyAlignment="1">
      <alignment horizontal="center" vertical="center" wrapText="1"/>
    </xf>
    <xf numFmtId="0" fontId="7" fillId="8" borderId="2" xfId="0" applyFont="1" applyFill="1" applyBorder="1" applyAlignment="1">
      <alignment horizontal="left" vertical="center" wrapText="1"/>
    </xf>
    <xf numFmtId="0" fontId="7" fillId="8" borderId="0" xfId="0" applyFont="1" applyFill="1" applyBorder="1" applyAlignment="1">
      <alignment horizontal="left" vertical="center" wrapText="1"/>
    </xf>
    <xf numFmtId="0" fontId="7" fillId="8" borderId="8" xfId="0" applyFont="1" applyFill="1" applyBorder="1" applyAlignment="1">
      <alignment horizontal="left" vertical="center" wrapText="1"/>
    </xf>
    <xf numFmtId="0" fontId="6" fillId="2" borderId="4" xfId="0" applyFont="1" applyFill="1" applyBorder="1" applyAlignment="1">
      <alignment vertical="center" wrapText="1"/>
    </xf>
    <xf numFmtId="0" fontId="0" fillId="2" borderId="7" xfId="0" applyFill="1" applyBorder="1" applyAlignment="1">
      <alignment vertical="center" wrapText="1"/>
    </xf>
    <xf numFmtId="0" fontId="0" fillId="2" borderId="12" xfId="0" applyFill="1" applyBorder="1" applyAlignment="1">
      <alignment vertical="center" wrapText="1"/>
    </xf>
    <xf numFmtId="0" fontId="0" fillId="7" borderId="7" xfId="0" applyFill="1" applyBorder="1" applyAlignment="1">
      <alignment horizontal="center" vertical="center" wrapText="1"/>
    </xf>
    <xf numFmtId="0" fontId="0" fillId="7" borderId="0" xfId="0" applyFill="1" applyBorder="1" applyAlignment="1">
      <alignment horizontal="center" vertical="center" wrapText="1"/>
    </xf>
    <xf numFmtId="0" fontId="0" fillId="7" borderId="8" xfId="0" applyFill="1" applyBorder="1" applyAlignment="1">
      <alignment horizontal="center" vertical="center" wrapText="1"/>
    </xf>
    <xf numFmtId="0" fontId="0" fillId="0" borderId="7" xfId="0" applyFill="1" applyBorder="1" applyAlignment="1">
      <alignment horizontal="center"/>
    </xf>
    <xf numFmtId="0" fontId="0" fillId="0" borderId="0" xfId="0" applyFill="1" applyBorder="1" applyAlignment="1">
      <alignment horizontal="center"/>
    </xf>
    <xf numFmtId="0" fontId="0" fillId="0" borderId="8" xfId="0" applyFill="1" applyBorder="1" applyAlignment="1">
      <alignment horizontal="center"/>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6" fillId="2" borderId="10" xfId="0" applyFont="1" applyFill="1" applyBorder="1" applyAlignment="1">
      <alignment horizontal="center" vertical="center"/>
    </xf>
    <xf numFmtId="0" fontId="8" fillId="2" borderId="2"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0" fillId="5" borderId="2"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9" fillId="6" borderId="2"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6" xfId="0" applyFont="1" applyFill="1" applyBorder="1" applyAlignment="1">
      <alignment horizontal="center" vertical="center"/>
    </xf>
    <xf numFmtId="0" fontId="6" fillId="2" borderId="2" xfId="0" applyFont="1" applyFill="1" applyBorder="1" applyAlignment="1">
      <alignment vertical="center" wrapText="1"/>
    </xf>
    <xf numFmtId="0" fontId="0" fillId="2" borderId="2" xfId="0" applyFill="1" applyBorder="1" applyAlignment="1">
      <alignment vertical="center" wrapText="1"/>
    </xf>
    <xf numFmtId="0" fontId="6" fillId="7" borderId="5"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13" xfId="0" applyFont="1" applyFill="1" applyBorder="1" applyAlignment="1">
      <alignment horizontal="center" vertical="center" wrapText="1"/>
    </xf>
    <xf numFmtId="9" fontId="0" fillId="2" borderId="9" xfId="0" applyNumberFormat="1" applyFill="1" applyBorder="1" applyAlignment="1">
      <alignment horizontal="center" vertical="center" wrapText="1"/>
    </xf>
    <xf numFmtId="9" fontId="0" fillId="2" borderId="15" xfId="0" applyNumberFormat="1" applyFill="1" applyBorder="1" applyAlignment="1">
      <alignment horizontal="center" vertical="center" wrapText="1"/>
    </xf>
    <xf numFmtId="9" fontId="6" fillId="2" borderId="9" xfId="2" applyFont="1" applyFill="1" applyBorder="1" applyAlignment="1">
      <alignment horizontal="center" vertical="center" wrapText="1"/>
    </xf>
    <xf numFmtId="9" fontId="6" fillId="2" borderId="15" xfId="2" applyFont="1" applyFill="1" applyBorder="1" applyAlignment="1">
      <alignment horizontal="center" vertical="center" wrapText="1"/>
    </xf>
    <xf numFmtId="0" fontId="13" fillId="2" borderId="12" xfId="0" applyFont="1" applyFill="1" applyBorder="1" applyAlignment="1">
      <alignment horizontal="center" vertical="top" wrapText="1"/>
    </xf>
    <xf numFmtId="0" fontId="13" fillId="2" borderId="13"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11"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2" borderId="14" xfId="0" applyFont="1" applyFill="1" applyBorder="1" applyAlignment="1">
      <alignment horizontal="center" vertical="top" wrapText="1"/>
    </xf>
    <xf numFmtId="0" fontId="12" fillId="2" borderId="9" xfId="0" applyFont="1" applyFill="1" applyBorder="1" applyAlignment="1">
      <alignment horizontal="center" vertical="center" wrapText="1"/>
    </xf>
    <xf numFmtId="0" fontId="12" fillId="2" borderId="15" xfId="0" applyFont="1" applyFill="1" applyBorder="1" applyAlignment="1">
      <alignment horizontal="center" vertical="center" wrapText="1"/>
    </xf>
    <xf numFmtId="9" fontId="0" fillId="2" borderId="5" xfId="0" applyNumberFormat="1" applyFont="1" applyFill="1" applyBorder="1" applyAlignment="1">
      <alignment horizontal="center" vertical="center" wrapText="1"/>
    </xf>
    <xf numFmtId="9" fontId="0" fillId="2" borderId="6" xfId="0" applyNumberFormat="1" applyFont="1" applyFill="1" applyBorder="1" applyAlignment="1">
      <alignment horizontal="center" vertical="center" wrapText="1"/>
    </xf>
    <xf numFmtId="9" fontId="0" fillId="2" borderId="13" xfId="0" applyNumberFormat="1" applyFont="1" applyFill="1" applyBorder="1" applyAlignment="1">
      <alignment horizontal="center" vertical="center" wrapText="1"/>
    </xf>
    <xf numFmtId="9" fontId="0" fillId="2" borderId="14" xfId="0" applyNumberFormat="1" applyFont="1" applyFill="1" applyBorder="1" applyAlignment="1">
      <alignment horizontal="center" vertical="center" wrapText="1"/>
    </xf>
    <xf numFmtId="0" fontId="8" fillId="2" borderId="7" xfId="0" applyFont="1" applyFill="1" applyBorder="1" applyAlignment="1">
      <alignment horizontal="center" vertical="top" wrapText="1"/>
    </xf>
    <xf numFmtId="0" fontId="8" fillId="2" borderId="0" xfId="0" applyFont="1" applyFill="1" applyBorder="1" applyAlignment="1">
      <alignment horizontal="center" vertical="top" wrapText="1"/>
    </xf>
    <xf numFmtId="0" fontId="8" fillId="2" borderId="12" xfId="0" applyFont="1" applyFill="1" applyBorder="1" applyAlignment="1">
      <alignment horizontal="center" vertical="top" wrapText="1"/>
    </xf>
    <xf numFmtId="0" fontId="8" fillId="2" borderId="13" xfId="0" applyFont="1" applyFill="1" applyBorder="1" applyAlignment="1">
      <alignment horizontal="center" vertical="top"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5" xfId="0" applyFont="1" applyFill="1" applyBorder="1" applyAlignment="1">
      <alignment horizontal="center" vertical="center" wrapText="1"/>
    </xf>
    <xf numFmtId="4" fontId="0" fillId="2" borderId="4" xfId="0" applyNumberFormat="1" applyFill="1" applyBorder="1" applyAlignment="1">
      <alignment horizontal="right" vertical="center" wrapText="1"/>
    </xf>
    <xf numFmtId="4" fontId="0" fillId="2" borderId="5" xfId="0" applyNumberFormat="1" applyFill="1" applyBorder="1" applyAlignment="1">
      <alignment horizontal="right" vertical="center" wrapText="1"/>
    </xf>
    <xf numFmtId="4" fontId="0" fillId="2" borderId="6" xfId="0" applyNumberFormat="1" applyFill="1" applyBorder="1" applyAlignment="1">
      <alignment horizontal="right" vertical="center" wrapText="1"/>
    </xf>
    <xf numFmtId="4" fontId="0" fillId="2" borderId="12" xfId="0" applyNumberFormat="1" applyFill="1" applyBorder="1" applyAlignment="1">
      <alignment horizontal="right" vertical="center" wrapText="1"/>
    </xf>
    <xf numFmtId="4" fontId="0" fillId="2" borderId="13" xfId="0" applyNumberFormat="1" applyFill="1" applyBorder="1" applyAlignment="1">
      <alignment horizontal="right" vertical="center" wrapText="1"/>
    </xf>
    <xf numFmtId="4" fontId="0" fillId="2" borderId="14" xfId="0" applyNumberFormat="1" applyFill="1" applyBorder="1" applyAlignment="1">
      <alignment horizontal="right" vertical="center" wrapText="1"/>
    </xf>
    <xf numFmtId="4" fontId="6" fillId="2" borderId="9" xfId="2" applyNumberFormat="1" applyFont="1" applyFill="1" applyBorder="1" applyAlignment="1">
      <alignment horizontal="right" vertical="center" wrapText="1"/>
    </xf>
    <xf numFmtId="4" fontId="6" fillId="2" borderId="15" xfId="2" applyNumberFormat="1" applyFont="1" applyFill="1" applyBorder="1" applyAlignment="1">
      <alignment horizontal="right" vertical="center" wrapText="1"/>
    </xf>
    <xf numFmtId="0" fontId="0" fillId="9" borderId="2" xfId="0" applyFill="1" applyBorder="1" applyAlignment="1">
      <alignment horizontal="center"/>
    </xf>
    <xf numFmtId="0" fontId="0" fillId="9" borderId="10" xfId="0" applyFill="1" applyBorder="1" applyAlignment="1">
      <alignment horizontal="center"/>
    </xf>
    <xf numFmtId="0" fontId="0" fillId="9" borderId="13" xfId="0" applyFill="1" applyBorder="1" applyAlignment="1">
      <alignment horizontal="center"/>
    </xf>
    <xf numFmtId="0" fontId="0" fillId="9" borderId="11" xfId="0" applyFill="1" applyBorder="1" applyAlignment="1">
      <alignment horizont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0" fillId="13" borderId="4" xfId="0" applyFill="1" applyBorder="1" applyAlignment="1">
      <alignment horizontal="center" vertical="center" wrapText="1"/>
    </xf>
    <xf numFmtId="0" fontId="0" fillId="13" borderId="6" xfId="0" applyFill="1" applyBorder="1" applyAlignment="1">
      <alignment horizontal="center" vertical="center" wrapText="1"/>
    </xf>
    <xf numFmtId="0" fontId="0" fillId="13" borderId="12" xfId="0" applyFill="1" applyBorder="1" applyAlignment="1">
      <alignment horizontal="center" vertical="center" wrapText="1"/>
    </xf>
    <xf numFmtId="0" fontId="0" fillId="13" borderId="14" xfId="0" applyFill="1" applyBorder="1" applyAlignment="1">
      <alignment horizontal="center" vertical="center" wrapText="1"/>
    </xf>
    <xf numFmtId="4" fontId="0" fillId="11" borderId="4" xfId="0" applyNumberFormat="1" applyFill="1" applyBorder="1" applyAlignment="1">
      <alignment horizontal="right" vertical="center" wrapText="1"/>
    </xf>
    <xf numFmtId="4" fontId="0" fillId="11" borderId="5" xfId="0" applyNumberFormat="1" applyFill="1" applyBorder="1" applyAlignment="1">
      <alignment horizontal="right" vertical="center" wrapText="1"/>
    </xf>
    <xf numFmtId="4" fontId="0" fillId="11" borderId="6" xfId="0" applyNumberFormat="1" applyFill="1" applyBorder="1" applyAlignment="1">
      <alignment horizontal="right" vertical="center" wrapText="1"/>
    </xf>
    <xf numFmtId="4" fontId="0" fillId="11" borderId="12" xfId="0" applyNumberFormat="1" applyFill="1" applyBorder="1" applyAlignment="1">
      <alignment horizontal="right" vertical="center" wrapText="1"/>
    </xf>
    <xf numFmtId="4" fontId="0" fillId="11" borderId="13" xfId="0" applyNumberFormat="1" applyFill="1" applyBorder="1" applyAlignment="1">
      <alignment horizontal="right" vertical="center" wrapText="1"/>
    </xf>
    <xf numFmtId="4" fontId="0" fillId="11" borderId="14" xfId="0" applyNumberFormat="1" applyFill="1" applyBorder="1" applyAlignment="1">
      <alignment horizontal="right" vertical="center" wrapText="1"/>
    </xf>
    <xf numFmtId="0" fontId="10" fillId="2" borderId="4"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12" xfId="0" applyFont="1" applyFill="1" applyBorder="1" applyAlignment="1">
      <alignment horizontal="center" vertical="top" wrapText="1"/>
    </xf>
    <xf numFmtId="0" fontId="10" fillId="2" borderId="14" xfId="0" applyFont="1" applyFill="1" applyBorder="1" applyAlignment="1">
      <alignment horizontal="center" vertical="top" wrapText="1"/>
    </xf>
    <xf numFmtId="0" fontId="6" fillId="13" borderId="4" xfId="0" applyFont="1" applyFill="1" applyBorder="1" applyAlignment="1">
      <alignment horizontal="center" vertical="top" wrapText="1"/>
    </xf>
    <xf numFmtId="0" fontId="6" fillId="13" borderId="5" xfId="0" applyFont="1" applyFill="1" applyBorder="1" applyAlignment="1">
      <alignment horizontal="center" vertical="top" wrapText="1"/>
    </xf>
    <xf numFmtId="0" fontId="6" fillId="13" borderId="6" xfId="0" applyFont="1" applyFill="1" applyBorder="1" applyAlignment="1">
      <alignment horizontal="center" vertical="top" wrapText="1"/>
    </xf>
    <xf numFmtId="0" fontId="6" fillId="13" borderId="12" xfId="0" applyFont="1" applyFill="1" applyBorder="1" applyAlignment="1">
      <alignment horizontal="center" vertical="top" wrapText="1"/>
    </xf>
    <xf numFmtId="0" fontId="6" fillId="13" borderId="13" xfId="0" applyFont="1" applyFill="1" applyBorder="1" applyAlignment="1">
      <alignment horizontal="center" vertical="top" wrapText="1"/>
    </xf>
    <xf numFmtId="0" fontId="6" fillId="13" borderId="14" xfId="0" applyFont="1" applyFill="1" applyBorder="1" applyAlignment="1">
      <alignment horizontal="center" vertical="top" wrapText="1"/>
    </xf>
    <xf numFmtId="4" fontId="0" fillId="3" borderId="4" xfId="0" applyNumberFormat="1" applyFill="1" applyBorder="1" applyAlignment="1">
      <alignment horizontal="right" vertical="center" wrapText="1"/>
    </xf>
    <xf numFmtId="4" fontId="0" fillId="3" borderId="5" xfId="0" applyNumberFormat="1" applyFill="1" applyBorder="1" applyAlignment="1">
      <alignment horizontal="right" vertical="center" wrapText="1"/>
    </xf>
    <xf numFmtId="4" fontId="0" fillId="3" borderId="6" xfId="0" applyNumberFormat="1" applyFill="1" applyBorder="1" applyAlignment="1">
      <alignment horizontal="right" vertical="center" wrapText="1"/>
    </xf>
    <xf numFmtId="4" fontId="0" fillId="3" borderId="12" xfId="0" applyNumberFormat="1" applyFill="1" applyBorder="1" applyAlignment="1">
      <alignment horizontal="right" vertical="center" wrapText="1"/>
    </xf>
    <xf numFmtId="4" fontId="0" fillId="3" borderId="13" xfId="0" applyNumberFormat="1" applyFill="1" applyBorder="1" applyAlignment="1">
      <alignment horizontal="right" vertical="center" wrapText="1"/>
    </xf>
    <xf numFmtId="4" fontId="0" fillId="3" borderId="14" xfId="0" applyNumberFormat="1" applyFill="1" applyBorder="1" applyAlignment="1">
      <alignment horizontal="right" vertical="center" wrapText="1"/>
    </xf>
    <xf numFmtId="4" fontId="0" fillId="2" borderId="4" xfId="0" applyNumberFormat="1" applyFill="1" applyBorder="1" applyAlignment="1">
      <alignment horizontal="center" vertical="center" wrapText="1"/>
    </xf>
    <xf numFmtId="4" fontId="0" fillId="11" borderId="4" xfId="0" applyNumberFormat="1" applyFill="1" applyBorder="1" applyAlignment="1">
      <alignment horizontal="center" vertical="center" wrapText="1"/>
    </xf>
    <xf numFmtId="0" fontId="0" fillId="11" borderId="5"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13" xfId="0" applyFill="1" applyBorder="1" applyAlignment="1">
      <alignment horizontal="center" vertical="center" wrapText="1"/>
    </xf>
    <xf numFmtId="0" fontId="0" fillId="11" borderId="14" xfId="0" applyFill="1" applyBorder="1" applyAlignment="1">
      <alignment horizontal="center" vertical="center" wrapText="1"/>
    </xf>
    <xf numFmtId="4" fontId="0" fillId="3" borderId="4" xfId="0" applyNumberFormat="1"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0" borderId="1" xfId="0" applyFill="1" applyBorder="1" applyAlignment="1">
      <alignment horizontal="left"/>
    </xf>
    <xf numFmtId="165" fontId="0" fillId="0" borderId="2" xfId="0" applyNumberFormat="1" applyFill="1" applyBorder="1" applyAlignment="1">
      <alignment horizontal="center" vertical="center" wrapText="1"/>
    </xf>
    <xf numFmtId="165" fontId="0" fillId="0" borderId="10" xfId="0" applyNumberFormat="1" applyFill="1" applyBorder="1" applyAlignment="1">
      <alignment horizontal="center" vertical="center" wrapText="1"/>
    </xf>
    <xf numFmtId="165" fontId="0" fillId="0" borderId="11" xfId="0" applyNumberFormat="1" applyFill="1" applyBorder="1" applyAlignment="1">
      <alignment horizontal="center" vertical="center" wrapText="1"/>
    </xf>
    <xf numFmtId="165" fontId="0" fillId="0" borderId="2" xfId="0" applyNumberFormat="1" applyFill="1" applyBorder="1" applyAlignment="1">
      <alignment vertical="center" wrapText="1"/>
    </xf>
    <xf numFmtId="165" fontId="0" fillId="0" borderId="10" xfId="0" applyNumberFormat="1" applyFill="1" applyBorder="1" applyAlignment="1">
      <alignment vertical="center" wrapText="1"/>
    </xf>
    <xf numFmtId="165" fontId="0" fillId="0" borderId="11" xfId="0" applyNumberFormat="1" applyFill="1" applyBorder="1" applyAlignment="1">
      <alignment vertical="center" wrapText="1"/>
    </xf>
    <xf numFmtId="0" fontId="6" fillId="0" borderId="1" xfId="0" applyFont="1" applyFill="1" applyBorder="1" applyAlignment="1">
      <alignment horizontal="left" vertical="top" wrapText="1"/>
    </xf>
    <xf numFmtId="0" fontId="9" fillId="10" borderId="2" xfId="0" applyFont="1" applyFill="1" applyBorder="1" applyAlignment="1">
      <alignment horizontal="center" vertical="center"/>
    </xf>
    <xf numFmtId="0" fontId="9" fillId="10" borderId="10" xfId="0" applyFont="1" applyFill="1" applyBorder="1" applyAlignment="1">
      <alignment horizontal="center" vertical="center"/>
    </xf>
    <xf numFmtId="0" fontId="9" fillId="10" borderId="11" xfId="0" applyFont="1" applyFill="1" applyBorder="1" applyAlignment="1">
      <alignment horizontal="center" vertical="center"/>
    </xf>
    <xf numFmtId="0" fontId="6"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 xfId="0" applyFont="1" applyFill="1" applyBorder="1" applyAlignment="1">
      <alignment horizontal="center" wrapText="1"/>
    </xf>
    <xf numFmtId="0" fontId="0" fillId="7" borderId="1" xfId="0" applyFill="1" applyBorder="1" applyAlignment="1">
      <alignment horizontal="center" wrapText="1"/>
    </xf>
    <xf numFmtId="0" fontId="0" fillId="0" borderId="2" xfId="0"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0" fillId="0" borderId="2"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10" borderId="4"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6" xfId="0"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0" xfId="0" applyFont="1" applyFill="1" applyBorder="1" applyAlignment="1">
      <alignment horizontal="center" vertical="center" wrapText="1"/>
    </xf>
    <xf numFmtId="4" fontId="10" fillId="0" borderId="2" xfId="0" applyNumberFormat="1" applyFont="1" applyFill="1" applyBorder="1" applyAlignment="1">
      <alignment horizontal="left"/>
    </xf>
    <xf numFmtId="4" fontId="10" fillId="0" borderId="10" xfId="0" applyNumberFormat="1" applyFont="1" applyFill="1" applyBorder="1" applyAlignment="1">
      <alignment horizontal="left"/>
    </xf>
    <xf numFmtId="4" fontId="10" fillId="0" borderId="11" xfId="0" applyNumberFormat="1" applyFont="1" applyFill="1" applyBorder="1" applyAlignment="1">
      <alignment horizontal="left"/>
    </xf>
    <xf numFmtId="4" fontId="10" fillId="0" borderId="1" xfId="0" applyNumberFormat="1" applyFont="1" applyFill="1" applyBorder="1" applyAlignment="1">
      <alignment horizontal="center"/>
    </xf>
    <xf numFmtId="4" fontId="10" fillId="0" borderId="1" xfId="0" applyNumberFormat="1" applyFont="1" applyFill="1" applyBorder="1"/>
    <xf numFmtId="0" fontId="10" fillId="0" borderId="2" xfId="0"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0" fillId="10" borderId="7" xfId="0" applyFill="1" applyBorder="1" applyAlignment="1">
      <alignment horizontal="center"/>
    </xf>
    <xf numFmtId="0" fontId="0" fillId="10" borderId="0" xfId="0" applyFill="1" applyBorder="1" applyAlignment="1">
      <alignment horizontal="center"/>
    </xf>
    <xf numFmtId="0" fontId="0" fillId="10" borderId="8" xfId="0" applyFill="1" applyBorder="1" applyAlignment="1">
      <alignment horizontal="center"/>
    </xf>
    <xf numFmtId="0" fontId="10" fillId="0" borderId="1" xfId="0" applyFont="1" applyBorder="1" applyAlignment="1">
      <alignment horizontal="center"/>
    </xf>
    <xf numFmtId="0" fontId="6" fillId="0" borderId="1" xfId="0" applyFont="1" applyBorder="1" applyAlignment="1">
      <alignment horizontal="center"/>
    </xf>
    <xf numFmtId="0" fontId="10" fillId="0" borderId="1" xfId="0" applyFont="1" applyBorder="1"/>
    <xf numFmtId="0" fontId="6" fillId="0" borderId="9" xfId="0" applyFont="1" applyFill="1" applyBorder="1" applyAlignment="1">
      <alignment horizontal="left" vertical="center" wrapText="1"/>
    </xf>
    <xf numFmtId="0" fontId="0" fillId="0" borderId="3" xfId="0" applyFill="1" applyBorder="1" applyAlignment="1">
      <alignment horizontal="left" vertical="center" wrapText="1"/>
    </xf>
    <xf numFmtId="0" fontId="0" fillId="0" borderId="15" xfId="0"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4" fontId="10" fillId="0" borderId="2" xfId="0" applyNumberFormat="1" applyFont="1" applyBorder="1" applyAlignment="1">
      <alignment horizontal="left"/>
    </xf>
    <xf numFmtId="4" fontId="10" fillId="0" borderId="10" xfId="0" applyNumberFormat="1" applyFont="1" applyBorder="1" applyAlignment="1">
      <alignment horizontal="left"/>
    </xf>
    <xf numFmtId="4" fontId="10" fillId="0" borderId="11" xfId="0" applyNumberFormat="1" applyFont="1" applyBorder="1" applyAlignment="1">
      <alignment horizontal="left"/>
    </xf>
    <xf numFmtId="4" fontId="10" fillId="0" borderId="2" xfId="0" applyNumberFormat="1" applyFont="1" applyBorder="1" applyAlignment="1">
      <alignment horizontal="center" wrapText="1"/>
    </xf>
    <xf numFmtId="4" fontId="10" fillId="0" borderId="10" xfId="0" applyNumberFormat="1" applyFont="1" applyBorder="1" applyAlignment="1">
      <alignment horizontal="center" wrapText="1"/>
    </xf>
    <xf numFmtId="4" fontId="10" fillId="0" borderId="11" xfId="0" applyNumberFormat="1" applyFont="1" applyBorder="1" applyAlignment="1">
      <alignment horizontal="center" wrapText="1"/>
    </xf>
    <xf numFmtId="4" fontId="0" fillId="12" borderId="4" xfId="0" applyNumberFormat="1" applyFill="1" applyBorder="1" applyAlignment="1">
      <alignment horizontal="right" vertical="center" wrapText="1"/>
    </xf>
    <xf numFmtId="4" fontId="0" fillId="12" borderId="5" xfId="0" applyNumberFormat="1" applyFill="1" applyBorder="1" applyAlignment="1">
      <alignment horizontal="right" vertical="center" wrapText="1"/>
    </xf>
    <xf numFmtId="4" fontId="0" fillId="12" borderId="6" xfId="0" applyNumberFormat="1" applyFill="1" applyBorder="1" applyAlignment="1">
      <alignment horizontal="right" vertical="center" wrapText="1"/>
    </xf>
    <xf numFmtId="4" fontId="0" fillId="12" borderId="12" xfId="0" applyNumberFormat="1" applyFill="1" applyBorder="1" applyAlignment="1">
      <alignment horizontal="right" vertical="center" wrapText="1"/>
    </xf>
    <xf numFmtId="4" fontId="0" fillId="12" borderId="13" xfId="0" applyNumberFormat="1" applyFill="1" applyBorder="1" applyAlignment="1">
      <alignment horizontal="right" vertical="center" wrapText="1"/>
    </xf>
    <xf numFmtId="4" fontId="0" fillId="12" borderId="14" xfId="0" applyNumberFormat="1" applyFill="1" applyBorder="1" applyAlignment="1">
      <alignment horizontal="right" vertical="center" wrapText="1"/>
    </xf>
    <xf numFmtId="4" fontId="0" fillId="2" borderId="5" xfId="0" applyNumberFormat="1" applyFill="1" applyBorder="1" applyAlignment="1">
      <alignment horizontal="center" vertical="center" wrapText="1"/>
    </xf>
    <xf numFmtId="4" fontId="0" fillId="2" borderId="6" xfId="0" applyNumberFormat="1" applyFill="1" applyBorder="1" applyAlignment="1">
      <alignment horizontal="center" vertical="center" wrapText="1"/>
    </xf>
    <xf numFmtId="4" fontId="0" fillId="2" borderId="12" xfId="0" applyNumberFormat="1" applyFill="1" applyBorder="1" applyAlignment="1">
      <alignment horizontal="center" vertical="center" wrapText="1"/>
    </xf>
    <xf numFmtId="4" fontId="0" fillId="2" borderId="13" xfId="0" applyNumberFormat="1" applyFill="1" applyBorder="1" applyAlignment="1">
      <alignment horizontal="center" vertical="center" wrapText="1"/>
    </xf>
    <xf numFmtId="4" fontId="0" fillId="2" borderId="14" xfId="0" applyNumberFormat="1" applyFill="1" applyBorder="1" applyAlignment="1">
      <alignment horizontal="center" vertical="center" wrapText="1"/>
    </xf>
    <xf numFmtId="0" fontId="0" fillId="0" borderId="2" xfId="0" applyFill="1" applyBorder="1" applyAlignment="1">
      <alignment horizontal="left"/>
    </xf>
    <xf numFmtId="0" fontId="0" fillId="0" borderId="10" xfId="0" applyFill="1" applyBorder="1" applyAlignment="1">
      <alignment horizontal="left"/>
    </xf>
    <xf numFmtId="0" fontId="0" fillId="0" borderId="11" xfId="0" applyFill="1" applyBorder="1" applyAlignment="1">
      <alignment horizontal="left"/>
    </xf>
    <xf numFmtId="4" fontId="10" fillId="12" borderId="2" xfId="0" applyNumberFormat="1" applyFont="1" applyFill="1" applyBorder="1" applyAlignment="1">
      <alignment horizontal="center"/>
    </xf>
    <xf numFmtId="4" fontId="10" fillId="12" borderId="10" xfId="0" applyNumberFormat="1" applyFont="1" applyFill="1" applyBorder="1" applyAlignment="1">
      <alignment horizontal="center"/>
    </xf>
    <xf numFmtId="4" fontId="10" fillId="12" borderId="11" xfId="0" applyNumberFormat="1" applyFont="1" applyFill="1" applyBorder="1" applyAlignment="1">
      <alignment horizontal="center"/>
    </xf>
    <xf numFmtId="4" fontId="10" fillId="12" borderId="1" xfId="0" applyNumberFormat="1" applyFont="1" applyFill="1" applyBorder="1" applyAlignment="1">
      <alignment horizontal="center"/>
    </xf>
    <xf numFmtId="4" fontId="10" fillId="12" borderId="1" xfId="0" applyNumberFormat="1" applyFont="1" applyFill="1" applyBorder="1"/>
    <xf numFmtId="4" fontId="10" fillId="0" borderId="2" xfId="0" applyNumberFormat="1" applyFont="1" applyFill="1" applyBorder="1" applyAlignment="1">
      <alignment horizontal="left" wrapText="1"/>
    </xf>
    <xf numFmtId="4" fontId="10" fillId="0" borderId="10" xfId="0" applyNumberFormat="1" applyFont="1" applyFill="1" applyBorder="1" applyAlignment="1">
      <alignment horizontal="left" wrapText="1"/>
    </xf>
    <xf numFmtId="4" fontId="10" fillId="0" borderId="11" xfId="0" applyNumberFormat="1" applyFont="1" applyFill="1" applyBorder="1" applyAlignment="1">
      <alignment horizontal="left" wrapText="1"/>
    </xf>
    <xf numFmtId="4" fontId="10" fillId="12" borderId="2" xfId="0" applyNumberFormat="1" applyFont="1" applyFill="1" applyBorder="1" applyAlignment="1">
      <alignment horizontal="center" wrapText="1"/>
    </xf>
    <xf numFmtId="4" fontId="10" fillId="12" borderId="10" xfId="0" applyNumberFormat="1" applyFont="1" applyFill="1" applyBorder="1" applyAlignment="1">
      <alignment horizontal="center" wrapText="1"/>
    </xf>
    <xf numFmtId="4" fontId="10" fillId="12" borderId="11" xfId="0" applyNumberFormat="1" applyFont="1" applyFill="1" applyBorder="1" applyAlignment="1">
      <alignment horizontal="center" wrapText="1"/>
    </xf>
    <xf numFmtId="0" fontId="6" fillId="2" borderId="1" xfId="0" applyFont="1" applyFill="1" applyBorder="1" applyAlignment="1">
      <alignment vertical="center" wrapText="1"/>
    </xf>
    <xf numFmtId="0" fontId="0" fillId="2" borderId="1" xfId="0" applyFill="1" applyBorder="1" applyAlignment="1">
      <alignment vertical="center" wrapText="1"/>
    </xf>
    <xf numFmtId="0" fontId="6" fillId="2" borderId="4" xfId="0" applyFont="1"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168" fontId="0" fillId="11" borderId="4" xfId="0" applyNumberFormat="1" applyFill="1" applyBorder="1" applyAlignment="1">
      <alignment horizontal="right" vertical="center" wrapText="1"/>
    </xf>
    <xf numFmtId="3" fontId="0" fillId="2" borderId="4" xfId="0" applyNumberFormat="1" applyFill="1" applyBorder="1" applyAlignment="1">
      <alignment horizontal="right" vertical="center" wrapText="1"/>
    </xf>
    <xf numFmtId="3" fontId="0" fillId="2" borderId="5" xfId="0" applyNumberFormat="1" applyFill="1" applyBorder="1" applyAlignment="1">
      <alignment horizontal="right" vertical="center" wrapText="1"/>
    </xf>
    <xf numFmtId="3" fontId="0" fillId="2" borderId="6" xfId="0" applyNumberFormat="1" applyFill="1" applyBorder="1" applyAlignment="1">
      <alignment horizontal="right" vertical="center" wrapText="1"/>
    </xf>
    <xf numFmtId="3" fontId="0" fillId="2" borderId="12" xfId="0" applyNumberFormat="1" applyFill="1" applyBorder="1" applyAlignment="1">
      <alignment horizontal="right" vertical="center" wrapText="1"/>
    </xf>
    <xf numFmtId="3" fontId="0" fillId="2" borderId="13" xfId="0" applyNumberFormat="1" applyFill="1" applyBorder="1" applyAlignment="1">
      <alignment horizontal="right" vertical="center" wrapText="1"/>
    </xf>
    <xf numFmtId="3" fontId="0" fillId="2" borderId="14" xfId="0" applyNumberFormat="1" applyFill="1" applyBorder="1" applyAlignment="1">
      <alignment horizontal="right" vertical="center" wrapText="1"/>
    </xf>
    <xf numFmtId="4" fontId="6" fillId="12" borderId="9" xfId="2" applyNumberFormat="1" applyFont="1" applyFill="1" applyBorder="1" applyAlignment="1">
      <alignment horizontal="right" vertical="center" wrapText="1"/>
    </xf>
    <xf numFmtId="4" fontId="6" fillId="12" borderId="15" xfId="2" applyNumberFormat="1" applyFont="1" applyFill="1" applyBorder="1" applyAlignment="1">
      <alignment horizontal="right" vertical="center" wrapText="1"/>
    </xf>
    <xf numFmtId="4" fontId="0" fillId="11" borderId="5" xfId="0" applyNumberFormat="1" applyFill="1" applyBorder="1" applyAlignment="1">
      <alignment horizontal="center" vertical="center" wrapText="1"/>
    </xf>
    <xf numFmtId="4" fontId="0" fillId="11" borderId="6" xfId="0" applyNumberFormat="1" applyFill="1" applyBorder="1" applyAlignment="1">
      <alignment horizontal="center" vertical="center" wrapText="1"/>
    </xf>
    <xf numFmtId="4" fontId="0" fillId="11" borderId="12" xfId="0" applyNumberFormat="1" applyFill="1" applyBorder="1" applyAlignment="1">
      <alignment horizontal="center" vertical="center" wrapText="1"/>
    </xf>
    <xf numFmtId="4" fontId="0" fillId="11" borderId="13" xfId="0" applyNumberFormat="1" applyFill="1" applyBorder="1" applyAlignment="1">
      <alignment horizontal="center" vertical="center" wrapText="1"/>
    </xf>
    <xf numFmtId="4" fontId="0" fillId="11" borderId="14" xfId="0" applyNumberFormat="1" applyFill="1" applyBorder="1" applyAlignment="1">
      <alignment horizontal="center" vertical="center" wrapText="1"/>
    </xf>
    <xf numFmtId="4" fontId="0" fillId="3" borderId="5" xfId="0" applyNumberFormat="1" applyFill="1" applyBorder="1" applyAlignment="1">
      <alignment horizontal="center" vertical="center" wrapText="1"/>
    </xf>
    <xf numFmtId="4" fontId="0" fillId="3" borderId="6" xfId="0" applyNumberFormat="1" applyFill="1" applyBorder="1" applyAlignment="1">
      <alignment horizontal="center" vertical="center" wrapText="1"/>
    </xf>
    <xf numFmtId="4" fontId="0" fillId="3" borderId="12" xfId="0" applyNumberFormat="1" applyFill="1" applyBorder="1" applyAlignment="1">
      <alignment horizontal="center" vertical="center" wrapText="1"/>
    </xf>
    <xf numFmtId="4" fontId="0" fillId="3" borderId="13" xfId="0" applyNumberFormat="1" applyFill="1" applyBorder="1" applyAlignment="1">
      <alignment horizontal="center" vertical="center" wrapText="1"/>
    </xf>
    <xf numFmtId="4" fontId="0" fillId="3" borderId="14" xfId="0" applyNumberFormat="1" applyFill="1" applyBorder="1" applyAlignment="1">
      <alignment horizontal="center" vertical="center" wrapText="1"/>
    </xf>
    <xf numFmtId="4" fontId="6" fillId="3" borderId="9" xfId="2" applyNumberFormat="1" applyFont="1" applyFill="1" applyBorder="1" applyAlignment="1">
      <alignment horizontal="right" vertical="center" wrapText="1"/>
    </xf>
    <xf numFmtId="4" fontId="6" fillId="3" borderId="15" xfId="2" applyNumberFormat="1" applyFont="1" applyFill="1" applyBorder="1" applyAlignment="1">
      <alignment horizontal="right" vertical="center" wrapText="1"/>
    </xf>
    <xf numFmtId="3" fontId="0" fillId="2" borderId="4" xfId="0" applyNumberFormat="1" applyFill="1" applyBorder="1" applyAlignment="1">
      <alignment horizontal="center" vertical="center" wrapText="1"/>
    </xf>
    <xf numFmtId="3" fontId="0" fillId="11" borderId="4" xfId="0" applyNumberFormat="1" applyFill="1" applyBorder="1" applyAlignment="1">
      <alignment horizontal="center" vertical="center" wrapText="1"/>
    </xf>
    <xf numFmtId="3" fontId="0" fillId="3" borderId="4" xfId="0" applyNumberFormat="1" applyFill="1" applyBorder="1" applyAlignment="1">
      <alignment horizontal="center" vertical="center" wrapText="1"/>
    </xf>
    <xf numFmtId="0" fontId="0" fillId="0" borderId="2" xfId="0" applyFill="1" applyBorder="1" applyAlignment="1">
      <alignment horizontal="left" wrapText="1"/>
    </xf>
    <xf numFmtId="0" fontId="0" fillId="0" borderId="10" xfId="0" applyFill="1" applyBorder="1" applyAlignment="1">
      <alignment horizontal="left" wrapText="1"/>
    </xf>
    <xf numFmtId="0" fontId="0" fillId="0" borderId="11" xfId="0" applyFill="1" applyBorder="1" applyAlignment="1">
      <alignment horizontal="left"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0" fillId="0" borderId="9" xfId="0" applyFill="1" applyBorder="1" applyAlignment="1">
      <alignment horizontal="left"/>
    </xf>
    <xf numFmtId="0" fontId="6" fillId="0" borderId="2" xfId="0" applyFont="1" applyFill="1" applyBorder="1" applyAlignment="1">
      <alignment horizontal="left" vertical="top" wrapText="1"/>
    </xf>
    <xf numFmtId="0" fontId="6" fillId="0" borderId="9" xfId="0" applyFont="1" applyFill="1" applyBorder="1" applyAlignment="1">
      <alignment horizontal="left" vertical="top" wrapText="1"/>
    </xf>
    <xf numFmtId="0" fontId="0" fillId="0" borderId="9" xfId="0" applyFill="1" applyBorder="1" applyAlignment="1">
      <alignment horizontal="left" wrapText="1"/>
    </xf>
    <xf numFmtId="0" fontId="0" fillId="0" borderId="4" xfId="0" applyFill="1" applyBorder="1" applyAlignment="1">
      <alignment horizontal="left"/>
    </xf>
    <xf numFmtId="0" fontId="0" fillId="0" borderId="5" xfId="0" applyFill="1" applyBorder="1" applyAlignment="1">
      <alignment horizontal="left"/>
    </xf>
    <xf numFmtId="0" fontId="0" fillId="0" borderId="6" xfId="0" applyFill="1" applyBorder="1" applyAlignment="1">
      <alignment horizontal="left"/>
    </xf>
    <xf numFmtId="0" fontId="0" fillId="0" borderId="15" xfId="0" applyFill="1" applyBorder="1" applyAlignment="1">
      <alignment horizontal="left"/>
    </xf>
    <xf numFmtId="0" fontId="6" fillId="0" borderId="7"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4" xfId="0" applyFont="1" applyFill="1" applyBorder="1" applyAlignment="1">
      <alignment horizontal="left" vertical="top" wrapText="1"/>
    </xf>
    <xf numFmtId="4" fontId="10" fillId="0" borderId="2" xfId="0" applyNumberFormat="1" applyFont="1" applyFill="1" applyBorder="1" applyAlignment="1">
      <alignment horizontal="center"/>
    </xf>
    <xf numFmtId="4" fontId="10" fillId="0" borderId="10" xfId="0" applyNumberFormat="1" applyFont="1" applyFill="1" applyBorder="1" applyAlignment="1">
      <alignment horizontal="center"/>
    </xf>
    <xf numFmtId="4" fontId="10" fillId="0" borderId="11" xfId="0" applyNumberFormat="1" applyFont="1" applyFill="1" applyBorder="1" applyAlignment="1">
      <alignment horizontal="center"/>
    </xf>
    <xf numFmtId="4" fontId="10" fillId="0" borderId="2" xfId="0" applyNumberFormat="1" applyFont="1" applyBorder="1" applyAlignment="1">
      <alignment horizontal="center"/>
    </xf>
    <xf numFmtId="4" fontId="10" fillId="0" borderId="10" xfId="0" applyNumberFormat="1" applyFont="1" applyBorder="1" applyAlignment="1">
      <alignment horizontal="center"/>
    </xf>
    <xf numFmtId="4" fontId="10" fillId="0" borderId="11" xfId="0" applyNumberFormat="1" applyFont="1" applyBorder="1" applyAlignment="1">
      <alignment horizontal="center"/>
    </xf>
    <xf numFmtId="0" fontId="5" fillId="7" borderId="2" xfId="0" applyFont="1" applyFill="1" applyBorder="1" applyAlignment="1">
      <alignment horizontal="left" vertical="center" wrapText="1"/>
    </xf>
    <xf numFmtId="0" fontId="5" fillId="7" borderId="10" xfId="0" applyFont="1" applyFill="1" applyBorder="1" applyAlignment="1">
      <alignment horizontal="left" vertical="center" wrapText="1"/>
    </xf>
    <xf numFmtId="0" fontId="5" fillId="7" borderId="11" xfId="0" applyFont="1" applyFill="1" applyBorder="1" applyAlignment="1">
      <alignment horizontal="left" vertical="center" wrapText="1"/>
    </xf>
    <xf numFmtId="0" fontId="0" fillId="0" borderId="1" xfId="0" applyFill="1" applyBorder="1" applyAlignment="1">
      <alignment horizontal="center" vertical="center" wrapText="1"/>
    </xf>
    <xf numFmtId="0" fontId="7" fillId="0" borderId="1" xfId="0" applyFont="1" applyFill="1" applyBorder="1" applyAlignment="1">
      <alignment horizontal="center" vertical="center" wrapText="1"/>
    </xf>
    <xf numFmtId="4" fontId="10" fillId="0" borderId="1" xfId="0" applyNumberFormat="1" applyFont="1" applyBorder="1" applyAlignment="1">
      <alignment horizontal="center"/>
    </xf>
    <xf numFmtId="4" fontId="10" fillId="0" borderId="1" xfId="0" applyNumberFormat="1" applyFont="1" applyBorder="1"/>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228600</xdr:colOff>
      <xdr:row>67</xdr:row>
      <xdr:rowOff>0</xdr:rowOff>
    </xdr:from>
    <xdr:to>
      <xdr:col>25</xdr:col>
      <xdr:colOff>476250</xdr:colOff>
      <xdr:row>67</xdr:row>
      <xdr:rowOff>0</xdr:rowOff>
    </xdr:to>
    <xdr:sp macro="" textlink="">
      <xdr:nvSpPr>
        <xdr:cNvPr id="2" name="Text Box 32">
          <a:extLst>
            <a:ext uri="{FF2B5EF4-FFF2-40B4-BE49-F238E27FC236}">
              <a16:creationId xmlns:a16="http://schemas.microsoft.com/office/drawing/2014/main" xmlns="" id="{00000000-0008-0000-0000-000002000000}"/>
            </a:ext>
          </a:extLst>
        </xdr:cNvPr>
        <xdr:cNvSpPr txBox="1">
          <a:spLocks noChangeArrowheads="1"/>
        </xdr:cNvSpPr>
      </xdr:nvSpPr>
      <xdr:spPr bwMode="auto">
        <a:xfrm>
          <a:off x="18449925" y="145542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67</xdr:row>
      <xdr:rowOff>0</xdr:rowOff>
    </xdr:from>
    <xdr:to>
      <xdr:col>25</xdr:col>
      <xdr:colOff>476250</xdr:colOff>
      <xdr:row>67</xdr:row>
      <xdr:rowOff>0</xdr:rowOff>
    </xdr:to>
    <xdr:sp macro="" textlink="">
      <xdr:nvSpPr>
        <xdr:cNvPr id="3" name="Text Box 32">
          <a:extLst>
            <a:ext uri="{FF2B5EF4-FFF2-40B4-BE49-F238E27FC236}">
              <a16:creationId xmlns:a16="http://schemas.microsoft.com/office/drawing/2014/main" xmlns="" id="{00000000-0008-0000-0000-000003000000}"/>
            </a:ext>
          </a:extLst>
        </xdr:cNvPr>
        <xdr:cNvSpPr txBox="1">
          <a:spLocks noChangeArrowheads="1"/>
        </xdr:cNvSpPr>
      </xdr:nvSpPr>
      <xdr:spPr bwMode="auto">
        <a:xfrm>
          <a:off x="18449925" y="145542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67</xdr:row>
      <xdr:rowOff>0</xdr:rowOff>
    </xdr:from>
    <xdr:to>
      <xdr:col>25</xdr:col>
      <xdr:colOff>476250</xdr:colOff>
      <xdr:row>67</xdr:row>
      <xdr:rowOff>0</xdr:rowOff>
    </xdr:to>
    <xdr:sp macro="" textlink="">
      <xdr:nvSpPr>
        <xdr:cNvPr id="4" name="Text Box 32">
          <a:extLst>
            <a:ext uri="{FF2B5EF4-FFF2-40B4-BE49-F238E27FC236}">
              <a16:creationId xmlns:a16="http://schemas.microsoft.com/office/drawing/2014/main" xmlns="" id="{00000000-0008-0000-0000-000004000000}"/>
            </a:ext>
          </a:extLst>
        </xdr:cNvPr>
        <xdr:cNvSpPr txBox="1">
          <a:spLocks noChangeArrowheads="1"/>
        </xdr:cNvSpPr>
      </xdr:nvSpPr>
      <xdr:spPr bwMode="auto">
        <a:xfrm>
          <a:off x="18449925" y="145542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67</xdr:row>
      <xdr:rowOff>0</xdr:rowOff>
    </xdr:from>
    <xdr:to>
      <xdr:col>25</xdr:col>
      <xdr:colOff>476250</xdr:colOff>
      <xdr:row>67</xdr:row>
      <xdr:rowOff>0</xdr:rowOff>
    </xdr:to>
    <xdr:sp macro="" textlink="">
      <xdr:nvSpPr>
        <xdr:cNvPr id="5" name="Text Box 32">
          <a:extLst>
            <a:ext uri="{FF2B5EF4-FFF2-40B4-BE49-F238E27FC236}">
              <a16:creationId xmlns:a16="http://schemas.microsoft.com/office/drawing/2014/main" xmlns="" id="{00000000-0008-0000-0000-000005000000}"/>
            </a:ext>
          </a:extLst>
        </xdr:cNvPr>
        <xdr:cNvSpPr txBox="1">
          <a:spLocks noChangeArrowheads="1"/>
        </xdr:cNvSpPr>
      </xdr:nvSpPr>
      <xdr:spPr bwMode="auto">
        <a:xfrm>
          <a:off x="18449925" y="145542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oneCellAnchor>
    <xdr:from>
      <xdr:col>1</xdr:col>
      <xdr:colOff>503465</xdr:colOff>
      <xdr:row>0</xdr:row>
      <xdr:rowOff>68036</xdr:rowOff>
    </xdr:from>
    <xdr:ext cx="1228724" cy="1162050"/>
    <xdr:pic>
      <xdr:nvPicPr>
        <xdr:cNvPr id="6" name="1 Imagen" descr="E:\ESCUDOMUZ.png">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17965" y="68036"/>
          <a:ext cx="1228724" cy="1162050"/>
        </a:xfrm>
        <a:prstGeom prst="rect">
          <a:avLst/>
        </a:prstGeom>
        <a:noFill/>
        <a:ln w="9525">
          <a:noFill/>
          <a:miter lim="800000"/>
          <a:headEnd/>
          <a:tailEnd/>
        </a:ln>
      </xdr:spPr>
    </xdr:pic>
    <xdr:clientData/>
  </xdr:oneCellAnchor>
  <xdr:twoCellAnchor>
    <xdr:from>
      <xdr:col>25</xdr:col>
      <xdr:colOff>228600</xdr:colOff>
      <xdr:row>168</xdr:row>
      <xdr:rowOff>0</xdr:rowOff>
    </xdr:from>
    <xdr:to>
      <xdr:col>25</xdr:col>
      <xdr:colOff>476250</xdr:colOff>
      <xdr:row>168</xdr:row>
      <xdr:rowOff>0</xdr:rowOff>
    </xdr:to>
    <xdr:sp macro="" textlink="">
      <xdr:nvSpPr>
        <xdr:cNvPr id="7" name="Text Box 32">
          <a:extLst>
            <a:ext uri="{FF2B5EF4-FFF2-40B4-BE49-F238E27FC236}">
              <a16:creationId xmlns:a16="http://schemas.microsoft.com/office/drawing/2014/main" xmlns="" id="{00000000-0008-0000-0100-000002000000}"/>
            </a:ext>
          </a:extLst>
        </xdr:cNvPr>
        <xdr:cNvSpPr txBox="1">
          <a:spLocks noChangeArrowheads="1"/>
        </xdr:cNvSpPr>
      </xdr:nvSpPr>
      <xdr:spPr bwMode="auto">
        <a:xfrm>
          <a:off x="18449925" y="352139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168</xdr:row>
      <xdr:rowOff>0</xdr:rowOff>
    </xdr:from>
    <xdr:to>
      <xdr:col>25</xdr:col>
      <xdr:colOff>476250</xdr:colOff>
      <xdr:row>168</xdr:row>
      <xdr:rowOff>0</xdr:rowOff>
    </xdr:to>
    <xdr:sp macro="" textlink="">
      <xdr:nvSpPr>
        <xdr:cNvPr id="8" name="Text Box 32">
          <a:extLst>
            <a:ext uri="{FF2B5EF4-FFF2-40B4-BE49-F238E27FC236}">
              <a16:creationId xmlns:a16="http://schemas.microsoft.com/office/drawing/2014/main" xmlns="" id="{00000000-0008-0000-0100-000003000000}"/>
            </a:ext>
          </a:extLst>
        </xdr:cNvPr>
        <xdr:cNvSpPr txBox="1">
          <a:spLocks noChangeArrowheads="1"/>
        </xdr:cNvSpPr>
      </xdr:nvSpPr>
      <xdr:spPr bwMode="auto">
        <a:xfrm>
          <a:off x="18449925" y="352139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168</xdr:row>
      <xdr:rowOff>0</xdr:rowOff>
    </xdr:from>
    <xdr:to>
      <xdr:col>25</xdr:col>
      <xdr:colOff>476250</xdr:colOff>
      <xdr:row>168</xdr:row>
      <xdr:rowOff>0</xdr:rowOff>
    </xdr:to>
    <xdr:sp macro="" textlink="">
      <xdr:nvSpPr>
        <xdr:cNvPr id="9" name="Text Box 32">
          <a:extLst>
            <a:ext uri="{FF2B5EF4-FFF2-40B4-BE49-F238E27FC236}">
              <a16:creationId xmlns:a16="http://schemas.microsoft.com/office/drawing/2014/main" xmlns="" id="{00000000-0008-0000-0100-000004000000}"/>
            </a:ext>
          </a:extLst>
        </xdr:cNvPr>
        <xdr:cNvSpPr txBox="1">
          <a:spLocks noChangeArrowheads="1"/>
        </xdr:cNvSpPr>
      </xdr:nvSpPr>
      <xdr:spPr bwMode="auto">
        <a:xfrm>
          <a:off x="18449925" y="352139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168</xdr:row>
      <xdr:rowOff>0</xdr:rowOff>
    </xdr:from>
    <xdr:to>
      <xdr:col>25</xdr:col>
      <xdr:colOff>476250</xdr:colOff>
      <xdr:row>168</xdr:row>
      <xdr:rowOff>0</xdr:rowOff>
    </xdr:to>
    <xdr:sp macro="" textlink="">
      <xdr:nvSpPr>
        <xdr:cNvPr id="10" name="Text Box 32">
          <a:extLst>
            <a:ext uri="{FF2B5EF4-FFF2-40B4-BE49-F238E27FC236}">
              <a16:creationId xmlns:a16="http://schemas.microsoft.com/office/drawing/2014/main" xmlns="" id="{00000000-0008-0000-0100-000005000000}"/>
            </a:ext>
          </a:extLst>
        </xdr:cNvPr>
        <xdr:cNvSpPr txBox="1">
          <a:spLocks noChangeArrowheads="1"/>
        </xdr:cNvSpPr>
      </xdr:nvSpPr>
      <xdr:spPr bwMode="auto">
        <a:xfrm>
          <a:off x="18449925" y="352139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oneCellAnchor>
    <xdr:from>
      <xdr:col>1</xdr:col>
      <xdr:colOff>503465</xdr:colOff>
      <xdr:row>98</xdr:row>
      <xdr:rowOff>68036</xdr:rowOff>
    </xdr:from>
    <xdr:ext cx="1228724" cy="1409700"/>
    <xdr:pic>
      <xdr:nvPicPr>
        <xdr:cNvPr id="11" name="1 Imagen" descr="E:\ESCUDOMUZ.png">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17965" y="20537261"/>
          <a:ext cx="1228724" cy="1409700"/>
        </a:xfrm>
        <a:prstGeom prst="rect">
          <a:avLst/>
        </a:prstGeom>
        <a:noFill/>
        <a:ln w="9525">
          <a:noFill/>
          <a:miter lim="800000"/>
          <a:headEnd/>
          <a:tailEnd/>
        </a:ln>
      </xdr:spPr>
    </xdr:pic>
    <xdr:clientData/>
  </xdr:oneCellAnchor>
  <xdr:twoCellAnchor>
    <xdr:from>
      <xdr:col>25</xdr:col>
      <xdr:colOff>228600</xdr:colOff>
      <xdr:row>348</xdr:row>
      <xdr:rowOff>0</xdr:rowOff>
    </xdr:from>
    <xdr:to>
      <xdr:col>25</xdr:col>
      <xdr:colOff>476250</xdr:colOff>
      <xdr:row>348</xdr:row>
      <xdr:rowOff>0</xdr:rowOff>
    </xdr:to>
    <xdr:sp macro="" textlink="">
      <xdr:nvSpPr>
        <xdr:cNvPr id="12" name="Text Box 32">
          <a:extLst>
            <a:ext uri="{FF2B5EF4-FFF2-40B4-BE49-F238E27FC236}">
              <a16:creationId xmlns:a16="http://schemas.microsoft.com/office/drawing/2014/main" xmlns="" id="{00000000-0008-0000-0200-000002000000}"/>
            </a:ext>
          </a:extLst>
        </xdr:cNvPr>
        <xdr:cNvSpPr txBox="1">
          <a:spLocks noChangeArrowheads="1"/>
        </xdr:cNvSpPr>
      </xdr:nvSpPr>
      <xdr:spPr bwMode="auto">
        <a:xfrm>
          <a:off x="18449925" y="716851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348</xdr:row>
      <xdr:rowOff>0</xdr:rowOff>
    </xdr:from>
    <xdr:to>
      <xdr:col>25</xdr:col>
      <xdr:colOff>476250</xdr:colOff>
      <xdr:row>348</xdr:row>
      <xdr:rowOff>0</xdr:rowOff>
    </xdr:to>
    <xdr:sp macro="" textlink="">
      <xdr:nvSpPr>
        <xdr:cNvPr id="13" name="Text Box 32">
          <a:extLst>
            <a:ext uri="{FF2B5EF4-FFF2-40B4-BE49-F238E27FC236}">
              <a16:creationId xmlns:a16="http://schemas.microsoft.com/office/drawing/2014/main" xmlns="" id="{00000000-0008-0000-0200-000003000000}"/>
            </a:ext>
          </a:extLst>
        </xdr:cNvPr>
        <xdr:cNvSpPr txBox="1">
          <a:spLocks noChangeArrowheads="1"/>
        </xdr:cNvSpPr>
      </xdr:nvSpPr>
      <xdr:spPr bwMode="auto">
        <a:xfrm>
          <a:off x="18449925" y="716851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348</xdr:row>
      <xdr:rowOff>0</xdr:rowOff>
    </xdr:from>
    <xdr:to>
      <xdr:col>25</xdr:col>
      <xdr:colOff>476250</xdr:colOff>
      <xdr:row>348</xdr:row>
      <xdr:rowOff>0</xdr:rowOff>
    </xdr:to>
    <xdr:sp macro="" textlink="">
      <xdr:nvSpPr>
        <xdr:cNvPr id="14" name="Text Box 32">
          <a:extLst>
            <a:ext uri="{FF2B5EF4-FFF2-40B4-BE49-F238E27FC236}">
              <a16:creationId xmlns:a16="http://schemas.microsoft.com/office/drawing/2014/main" xmlns="" id="{00000000-0008-0000-0200-000004000000}"/>
            </a:ext>
          </a:extLst>
        </xdr:cNvPr>
        <xdr:cNvSpPr txBox="1">
          <a:spLocks noChangeArrowheads="1"/>
        </xdr:cNvSpPr>
      </xdr:nvSpPr>
      <xdr:spPr bwMode="auto">
        <a:xfrm>
          <a:off x="18449925" y="716851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348</xdr:row>
      <xdr:rowOff>0</xdr:rowOff>
    </xdr:from>
    <xdr:to>
      <xdr:col>25</xdr:col>
      <xdr:colOff>476250</xdr:colOff>
      <xdr:row>348</xdr:row>
      <xdr:rowOff>0</xdr:rowOff>
    </xdr:to>
    <xdr:sp macro="" textlink="">
      <xdr:nvSpPr>
        <xdr:cNvPr id="15" name="Text Box 32">
          <a:extLst>
            <a:ext uri="{FF2B5EF4-FFF2-40B4-BE49-F238E27FC236}">
              <a16:creationId xmlns:a16="http://schemas.microsoft.com/office/drawing/2014/main" xmlns="" id="{00000000-0008-0000-0200-000005000000}"/>
            </a:ext>
          </a:extLst>
        </xdr:cNvPr>
        <xdr:cNvSpPr txBox="1">
          <a:spLocks noChangeArrowheads="1"/>
        </xdr:cNvSpPr>
      </xdr:nvSpPr>
      <xdr:spPr bwMode="auto">
        <a:xfrm>
          <a:off x="18449925" y="716851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291</xdr:row>
      <xdr:rowOff>0</xdr:rowOff>
    </xdr:from>
    <xdr:to>
      <xdr:col>25</xdr:col>
      <xdr:colOff>476250</xdr:colOff>
      <xdr:row>291</xdr:row>
      <xdr:rowOff>0</xdr:rowOff>
    </xdr:to>
    <xdr:sp macro="" textlink="">
      <xdr:nvSpPr>
        <xdr:cNvPr id="16" name="Text Box 32">
          <a:extLst>
            <a:ext uri="{FF2B5EF4-FFF2-40B4-BE49-F238E27FC236}">
              <a16:creationId xmlns:a16="http://schemas.microsoft.com/office/drawing/2014/main" xmlns="" id="{00000000-0008-0000-0200-000006000000}"/>
            </a:ext>
          </a:extLst>
        </xdr:cNvPr>
        <xdr:cNvSpPr txBox="1">
          <a:spLocks noChangeArrowheads="1"/>
        </xdr:cNvSpPr>
      </xdr:nvSpPr>
      <xdr:spPr bwMode="auto">
        <a:xfrm>
          <a:off x="18449925" y="602551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291</xdr:row>
      <xdr:rowOff>0</xdr:rowOff>
    </xdr:from>
    <xdr:to>
      <xdr:col>25</xdr:col>
      <xdr:colOff>476250</xdr:colOff>
      <xdr:row>291</xdr:row>
      <xdr:rowOff>0</xdr:rowOff>
    </xdr:to>
    <xdr:sp macro="" textlink="">
      <xdr:nvSpPr>
        <xdr:cNvPr id="17" name="Text Box 32">
          <a:extLst>
            <a:ext uri="{FF2B5EF4-FFF2-40B4-BE49-F238E27FC236}">
              <a16:creationId xmlns:a16="http://schemas.microsoft.com/office/drawing/2014/main" xmlns="" id="{00000000-0008-0000-0200-000007000000}"/>
            </a:ext>
          </a:extLst>
        </xdr:cNvPr>
        <xdr:cNvSpPr txBox="1">
          <a:spLocks noChangeArrowheads="1"/>
        </xdr:cNvSpPr>
      </xdr:nvSpPr>
      <xdr:spPr bwMode="auto">
        <a:xfrm>
          <a:off x="18449925" y="602551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300</xdr:row>
      <xdr:rowOff>0</xdr:rowOff>
    </xdr:from>
    <xdr:to>
      <xdr:col>25</xdr:col>
      <xdr:colOff>476250</xdr:colOff>
      <xdr:row>300</xdr:row>
      <xdr:rowOff>0</xdr:rowOff>
    </xdr:to>
    <xdr:sp macro="" textlink="">
      <xdr:nvSpPr>
        <xdr:cNvPr id="18" name="Text Box 32">
          <a:extLst>
            <a:ext uri="{FF2B5EF4-FFF2-40B4-BE49-F238E27FC236}">
              <a16:creationId xmlns:a16="http://schemas.microsoft.com/office/drawing/2014/main" xmlns="" id="{00000000-0008-0000-0200-000008000000}"/>
            </a:ext>
          </a:extLst>
        </xdr:cNvPr>
        <xdr:cNvSpPr txBox="1">
          <a:spLocks noChangeArrowheads="1"/>
        </xdr:cNvSpPr>
      </xdr:nvSpPr>
      <xdr:spPr bwMode="auto">
        <a:xfrm>
          <a:off x="18449925" y="619696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300</xdr:row>
      <xdr:rowOff>0</xdr:rowOff>
    </xdr:from>
    <xdr:to>
      <xdr:col>25</xdr:col>
      <xdr:colOff>476250</xdr:colOff>
      <xdr:row>300</xdr:row>
      <xdr:rowOff>0</xdr:rowOff>
    </xdr:to>
    <xdr:sp macro="" textlink="">
      <xdr:nvSpPr>
        <xdr:cNvPr id="19" name="Text Box 32">
          <a:extLst>
            <a:ext uri="{FF2B5EF4-FFF2-40B4-BE49-F238E27FC236}">
              <a16:creationId xmlns:a16="http://schemas.microsoft.com/office/drawing/2014/main" xmlns="" id="{00000000-0008-0000-0200-000009000000}"/>
            </a:ext>
          </a:extLst>
        </xdr:cNvPr>
        <xdr:cNvSpPr txBox="1">
          <a:spLocks noChangeArrowheads="1"/>
        </xdr:cNvSpPr>
      </xdr:nvSpPr>
      <xdr:spPr bwMode="auto">
        <a:xfrm>
          <a:off x="18449925" y="619696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oneCellAnchor>
    <xdr:from>
      <xdr:col>1</xdr:col>
      <xdr:colOff>503465</xdr:colOff>
      <xdr:row>217</xdr:row>
      <xdr:rowOff>68036</xdr:rowOff>
    </xdr:from>
    <xdr:ext cx="1228724" cy="1409699"/>
    <xdr:pic>
      <xdr:nvPicPr>
        <xdr:cNvPr id="20" name="1 Imagen" descr="E:\ESCUDOMUZ.png">
          <a:extLst>
            <a:ext uri="{FF2B5EF4-FFF2-40B4-BE49-F238E27FC236}">
              <a16:creationId xmlns:a16="http://schemas.microsoft.com/office/drawing/2014/main" xmlns="" id="{00000000-0008-0000-0200-00000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17965" y="44625986"/>
          <a:ext cx="1228724" cy="1409699"/>
        </a:xfrm>
        <a:prstGeom prst="rect">
          <a:avLst/>
        </a:prstGeom>
        <a:noFill/>
        <a:ln w="9525">
          <a:noFill/>
          <a:miter lim="800000"/>
          <a:headEnd/>
          <a:tailEnd/>
        </a:ln>
      </xdr:spPr>
    </xdr:pic>
    <xdr:clientData/>
  </xdr:oneCellAnchor>
  <xdr:twoCellAnchor>
    <xdr:from>
      <xdr:col>25</xdr:col>
      <xdr:colOff>228600</xdr:colOff>
      <xdr:row>304</xdr:row>
      <xdr:rowOff>0</xdr:rowOff>
    </xdr:from>
    <xdr:to>
      <xdr:col>25</xdr:col>
      <xdr:colOff>476250</xdr:colOff>
      <xdr:row>304</xdr:row>
      <xdr:rowOff>0</xdr:rowOff>
    </xdr:to>
    <xdr:sp macro="" textlink="">
      <xdr:nvSpPr>
        <xdr:cNvPr id="21" name="Text Box 32">
          <a:extLst>
            <a:ext uri="{FF2B5EF4-FFF2-40B4-BE49-F238E27FC236}">
              <a16:creationId xmlns:a16="http://schemas.microsoft.com/office/drawing/2014/main" xmlns="" id="{00000000-0008-0000-0200-00000E000000}"/>
            </a:ext>
          </a:extLst>
        </xdr:cNvPr>
        <xdr:cNvSpPr txBox="1">
          <a:spLocks noChangeArrowheads="1"/>
        </xdr:cNvSpPr>
      </xdr:nvSpPr>
      <xdr:spPr bwMode="auto">
        <a:xfrm>
          <a:off x="18449925" y="629221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304</xdr:row>
      <xdr:rowOff>0</xdr:rowOff>
    </xdr:from>
    <xdr:to>
      <xdr:col>25</xdr:col>
      <xdr:colOff>476250</xdr:colOff>
      <xdr:row>304</xdr:row>
      <xdr:rowOff>0</xdr:rowOff>
    </xdr:to>
    <xdr:sp macro="" textlink="">
      <xdr:nvSpPr>
        <xdr:cNvPr id="22" name="Text Box 32">
          <a:extLst>
            <a:ext uri="{FF2B5EF4-FFF2-40B4-BE49-F238E27FC236}">
              <a16:creationId xmlns:a16="http://schemas.microsoft.com/office/drawing/2014/main" xmlns="" id="{00000000-0008-0000-0200-00000F000000}"/>
            </a:ext>
          </a:extLst>
        </xdr:cNvPr>
        <xdr:cNvSpPr txBox="1">
          <a:spLocks noChangeArrowheads="1"/>
        </xdr:cNvSpPr>
      </xdr:nvSpPr>
      <xdr:spPr bwMode="auto">
        <a:xfrm>
          <a:off x="18449925" y="629221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315</xdr:row>
      <xdr:rowOff>0</xdr:rowOff>
    </xdr:from>
    <xdr:to>
      <xdr:col>25</xdr:col>
      <xdr:colOff>476250</xdr:colOff>
      <xdr:row>315</xdr:row>
      <xdr:rowOff>0</xdr:rowOff>
    </xdr:to>
    <xdr:sp macro="" textlink="">
      <xdr:nvSpPr>
        <xdr:cNvPr id="23" name="Text Box 32">
          <a:extLst>
            <a:ext uri="{FF2B5EF4-FFF2-40B4-BE49-F238E27FC236}">
              <a16:creationId xmlns:a16="http://schemas.microsoft.com/office/drawing/2014/main" xmlns="" id="{00000000-0008-0000-0200-000010000000}"/>
            </a:ext>
          </a:extLst>
        </xdr:cNvPr>
        <xdr:cNvSpPr txBox="1">
          <a:spLocks noChangeArrowheads="1"/>
        </xdr:cNvSpPr>
      </xdr:nvSpPr>
      <xdr:spPr bwMode="auto">
        <a:xfrm>
          <a:off x="18449925" y="650176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315</xdr:row>
      <xdr:rowOff>0</xdr:rowOff>
    </xdr:from>
    <xdr:to>
      <xdr:col>25</xdr:col>
      <xdr:colOff>476250</xdr:colOff>
      <xdr:row>315</xdr:row>
      <xdr:rowOff>0</xdr:rowOff>
    </xdr:to>
    <xdr:sp macro="" textlink="">
      <xdr:nvSpPr>
        <xdr:cNvPr id="24" name="Text Box 32">
          <a:extLst>
            <a:ext uri="{FF2B5EF4-FFF2-40B4-BE49-F238E27FC236}">
              <a16:creationId xmlns:a16="http://schemas.microsoft.com/office/drawing/2014/main" xmlns="" id="{00000000-0008-0000-0200-000011000000}"/>
            </a:ext>
          </a:extLst>
        </xdr:cNvPr>
        <xdr:cNvSpPr txBox="1">
          <a:spLocks noChangeArrowheads="1"/>
        </xdr:cNvSpPr>
      </xdr:nvSpPr>
      <xdr:spPr bwMode="auto">
        <a:xfrm>
          <a:off x="18449925" y="650176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319</xdr:row>
      <xdr:rowOff>0</xdr:rowOff>
    </xdr:from>
    <xdr:to>
      <xdr:col>25</xdr:col>
      <xdr:colOff>476250</xdr:colOff>
      <xdr:row>319</xdr:row>
      <xdr:rowOff>0</xdr:rowOff>
    </xdr:to>
    <xdr:sp macro="" textlink="">
      <xdr:nvSpPr>
        <xdr:cNvPr id="25" name="Text Box 32">
          <a:extLst>
            <a:ext uri="{FF2B5EF4-FFF2-40B4-BE49-F238E27FC236}">
              <a16:creationId xmlns:a16="http://schemas.microsoft.com/office/drawing/2014/main" xmlns="" id="{00000000-0008-0000-0200-000014000000}"/>
            </a:ext>
          </a:extLst>
        </xdr:cNvPr>
        <xdr:cNvSpPr txBox="1">
          <a:spLocks noChangeArrowheads="1"/>
        </xdr:cNvSpPr>
      </xdr:nvSpPr>
      <xdr:spPr bwMode="auto">
        <a:xfrm>
          <a:off x="18449925" y="659701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319</xdr:row>
      <xdr:rowOff>0</xdr:rowOff>
    </xdr:from>
    <xdr:to>
      <xdr:col>25</xdr:col>
      <xdr:colOff>476250</xdr:colOff>
      <xdr:row>319</xdr:row>
      <xdr:rowOff>0</xdr:rowOff>
    </xdr:to>
    <xdr:sp macro="" textlink="">
      <xdr:nvSpPr>
        <xdr:cNvPr id="26" name="Text Box 32">
          <a:extLst>
            <a:ext uri="{FF2B5EF4-FFF2-40B4-BE49-F238E27FC236}">
              <a16:creationId xmlns:a16="http://schemas.microsoft.com/office/drawing/2014/main" xmlns="" id="{00000000-0008-0000-0200-000015000000}"/>
            </a:ext>
          </a:extLst>
        </xdr:cNvPr>
        <xdr:cNvSpPr txBox="1">
          <a:spLocks noChangeArrowheads="1"/>
        </xdr:cNvSpPr>
      </xdr:nvSpPr>
      <xdr:spPr bwMode="auto">
        <a:xfrm>
          <a:off x="18449925" y="659701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330</xdr:row>
      <xdr:rowOff>0</xdr:rowOff>
    </xdr:from>
    <xdr:to>
      <xdr:col>25</xdr:col>
      <xdr:colOff>476250</xdr:colOff>
      <xdr:row>330</xdr:row>
      <xdr:rowOff>0</xdr:rowOff>
    </xdr:to>
    <xdr:sp macro="" textlink="">
      <xdr:nvSpPr>
        <xdr:cNvPr id="27" name="Text Box 32">
          <a:extLst>
            <a:ext uri="{FF2B5EF4-FFF2-40B4-BE49-F238E27FC236}">
              <a16:creationId xmlns:a16="http://schemas.microsoft.com/office/drawing/2014/main" xmlns="" id="{00000000-0008-0000-0200-00001E000000}"/>
            </a:ext>
          </a:extLst>
        </xdr:cNvPr>
        <xdr:cNvSpPr txBox="1">
          <a:spLocks noChangeArrowheads="1"/>
        </xdr:cNvSpPr>
      </xdr:nvSpPr>
      <xdr:spPr bwMode="auto">
        <a:xfrm>
          <a:off x="18449925" y="680656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330</xdr:row>
      <xdr:rowOff>0</xdr:rowOff>
    </xdr:from>
    <xdr:to>
      <xdr:col>25</xdr:col>
      <xdr:colOff>476250</xdr:colOff>
      <xdr:row>330</xdr:row>
      <xdr:rowOff>0</xdr:rowOff>
    </xdr:to>
    <xdr:sp macro="" textlink="">
      <xdr:nvSpPr>
        <xdr:cNvPr id="28" name="Text Box 32">
          <a:extLst>
            <a:ext uri="{FF2B5EF4-FFF2-40B4-BE49-F238E27FC236}">
              <a16:creationId xmlns:a16="http://schemas.microsoft.com/office/drawing/2014/main" xmlns="" id="{00000000-0008-0000-0200-00001F000000}"/>
            </a:ext>
          </a:extLst>
        </xdr:cNvPr>
        <xdr:cNvSpPr txBox="1">
          <a:spLocks noChangeArrowheads="1"/>
        </xdr:cNvSpPr>
      </xdr:nvSpPr>
      <xdr:spPr bwMode="auto">
        <a:xfrm>
          <a:off x="18449925" y="680656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334</xdr:row>
      <xdr:rowOff>0</xdr:rowOff>
    </xdr:from>
    <xdr:to>
      <xdr:col>25</xdr:col>
      <xdr:colOff>476250</xdr:colOff>
      <xdr:row>334</xdr:row>
      <xdr:rowOff>0</xdr:rowOff>
    </xdr:to>
    <xdr:sp macro="" textlink="">
      <xdr:nvSpPr>
        <xdr:cNvPr id="29" name="Text Box 32">
          <a:extLst>
            <a:ext uri="{FF2B5EF4-FFF2-40B4-BE49-F238E27FC236}">
              <a16:creationId xmlns:a16="http://schemas.microsoft.com/office/drawing/2014/main" xmlns="" id="{00000000-0008-0000-0200-000020000000}"/>
            </a:ext>
          </a:extLst>
        </xdr:cNvPr>
        <xdr:cNvSpPr txBox="1">
          <a:spLocks noChangeArrowheads="1"/>
        </xdr:cNvSpPr>
      </xdr:nvSpPr>
      <xdr:spPr bwMode="auto">
        <a:xfrm>
          <a:off x="18449925" y="690181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334</xdr:row>
      <xdr:rowOff>0</xdr:rowOff>
    </xdr:from>
    <xdr:to>
      <xdr:col>25</xdr:col>
      <xdr:colOff>476250</xdr:colOff>
      <xdr:row>334</xdr:row>
      <xdr:rowOff>0</xdr:rowOff>
    </xdr:to>
    <xdr:sp macro="" textlink="">
      <xdr:nvSpPr>
        <xdr:cNvPr id="30" name="Text Box 32">
          <a:extLst>
            <a:ext uri="{FF2B5EF4-FFF2-40B4-BE49-F238E27FC236}">
              <a16:creationId xmlns:a16="http://schemas.microsoft.com/office/drawing/2014/main" xmlns="" id="{00000000-0008-0000-0200-000021000000}"/>
            </a:ext>
          </a:extLst>
        </xdr:cNvPr>
        <xdr:cNvSpPr txBox="1">
          <a:spLocks noChangeArrowheads="1"/>
        </xdr:cNvSpPr>
      </xdr:nvSpPr>
      <xdr:spPr bwMode="auto">
        <a:xfrm>
          <a:off x="18449925" y="690181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18</xdr:col>
      <xdr:colOff>228600</xdr:colOff>
      <xdr:row>483</xdr:row>
      <xdr:rowOff>0</xdr:rowOff>
    </xdr:from>
    <xdr:to>
      <xdr:col>18</xdr:col>
      <xdr:colOff>476250</xdr:colOff>
      <xdr:row>483</xdr:row>
      <xdr:rowOff>0</xdr:rowOff>
    </xdr:to>
    <xdr:sp macro="" textlink="">
      <xdr:nvSpPr>
        <xdr:cNvPr id="31" name="Text Box 32">
          <a:extLst>
            <a:ext uri="{FF2B5EF4-FFF2-40B4-BE49-F238E27FC236}">
              <a16:creationId xmlns:a16="http://schemas.microsoft.com/office/drawing/2014/main" xmlns="" id="{00000000-0008-0000-0C00-00000F000000}"/>
            </a:ext>
          </a:extLst>
        </xdr:cNvPr>
        <xdr:cNvSpPr txBox="1">
          <a:spLocks noChangeArrowheads="1"/>
        </xdr:cNvSpPr>
      </xdr:nvSpPr>
      <xdr:spPr bwMode="auto">
        <a:xfrm>
          <a:off x="14668500" y="155448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18</xdr:col>
      <xdr:colOff>228600</xdr:colOff>
      <xdr:row>483</xdr:row>
      <xdr:rowOff>0</xdr:rowOff>
    </xdr:from>
    <xdr:to>
      <xdr:col>18</xdr:col>
      <xdr:colOff>476250</xdr:colOff>
      <xdr:row>483</xdr:row>
      <xdr:rowOff>0</xdr:rowOff>
    </xdr:to>
    <xdr:sp macro="" textlink="">
      <xdr:nvSpPr>
        <xdr:cNvPr id="32" name="Text Box 32">
          <a:extLst>
            <a:ext uri="{FF2B5EF4-FFF2-40B4-BE49-F238E27FC236}">
              <a16:creationId xmlns:a16="http://schemas.microsoft.com/office/drawing/2014/main" xmlns="" id="{00000000-0008-0000-0C00-000010000000}"/>
            </a:ext>
          </a:extLst>
        </xdr:cNvPr>
        <xdr:cNvSpPr txBox="1">
          <a:spLocks noChangeArrowheads="1"/>
        </xdr:cNvSpPr>
      </xdr:nvSpPr>
      <xdr:spPr bwMode="auto">
        <a:xfrm>
          <a:off x="14668500" y="155448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18</xdr:col>
      <xdr:colOff>228600</xdr:colOff>
      <xdr:row>483</xdr:row>
      <xdr:rowOff>0</xdr:rowOff>
    </xdr:from>
    <xdr:to>
      <xdr:col>18</xdr:col>
      <xdr:colOff>476250</xdr:colOff>
      <xdr:row>483</xdr:row>
      <xdr:rowOff>0</xdr:rowOff>
    </xdr:to>
    <xdr:sp macro="" textlink="">
      <xdr:nvSpPr>
        <xdr:cNvPr id="33" name="Text Box 32">
          <a:extLst>
            <a:ext uri="{FF2B5EF4-FFF2-40B4-BE49-F238E27FC236}">
              <a16:creationId xmlns:a16="http://schemas.microsoft.com/office/drawing/2014/main" xmlns="" id="{00000000-0008-0000-0C00-000011000000}"/>
            </a:ext>
          </a:extLst>
        </xdr:cNvPr>
        <xdr:cNvSpPr txBox="1">
          <a:spLocks noChangeArrowheads="1"/>
        </xdr:cNvSpPr>
      </xdr:nvSpPr>
      <xdr:spPr bwMode="auto">
        <a:xfrm>
          <a:off x="14668500" y="155448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18</xdr:col>
      <xdr:colOff>228600</xdr:colOff>
      <xdr:row>483</xdr:row>
      <xdr:rowOff>0</xdr:rowOff>
    </xdr:from>
    <xdr:to>
      <xdr:col>18</xdr:col>
      <xdr:colOff>476250</xdr:colOff>
      <xdr:row>483</xdr:row>
      <xdr:rowOff>0</xdr:rowOff>
    </xdr:to>
    <xdr:sp macro="" textlink="">
      <xdr:nvSpPr>
        <xdr:cNvPr id="34" name="Text Box 32">
          <a:extLst>
            <a:ext uri="{FF2B5EF4-FFF2-40B4-BE49-F238E27FC236}">
              <a16:creationId xmlns:a16="http://schemas.microsoft.com/office/drawing/2014/main" xmlns="" id="{00000000-0008-0000-0C00-000012000000}"/>
            </a:ext>
          </a:extLst>
        </xdr:cNvPr>
        <xdr:cNvSpPr txBox="1">
          <a:spLocks noChangeArrowheads="1"/>
        </xdr:cNvSpPr>
      </xdr:nvSpPr>
      <xdr:spPr bwMode="auto">
        <a:xfrm>
          <a:off x="14668500" y="155448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1</xdr:col>
      <xdr:colOff>0</xdr:colOff>
      <xdr:row>455</xdr:row>
      <xdr:rowOff>0</xdr:rowOff>
    </xdr:from>
    <xdr:to>
      <xdr:col>4</xdr:col>
      <xdr:colOff>981075</xdr:colOff>
      <xdr:row>455</xdr:row>
      <xdr:rowOff>190500</xdr:rowOff>
    </xdr:to>
    <xdr:sp macro="" textlink="">
      <xdr:nvSpPr>
        <xdr:cNvPr id="35" name="TextBox 86">
          <a:extLst>
            <a:ext uri="{FF2B5EF4-FFF2-40B4-BE49-F238E27FC236}">
              <a16:creationId xmlns:a16="http://schemas.microsoft.com/office/drawing/2014/main" xmlns="" id="{00000000-0008-0000-0C00-000013000000}"/>
            </a:ext>
          </a:extLst>
        </xdr:cNvPr>
        <xdr:cNvSpPr txBox="1"/>
      </xdr:nvSpPr>
      <xdr:spPr>
        <a:xfrm>
          <a:off x="0" y="9867900"/>
          <a:ext cx="4419600" cy="1905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600" b="1"/>
            <a:t>Redacción: Descripción</a:t>
          </a:r>
          <a:r>
            <a:rPr lang="en-US" sz="600" b="1" baseline="0"/>
            <a:t> del producto o servicio más un verbo en participio pasado (implementado, elaborado, operada, construida)</a:t>
          </a:r>
          <a:endParaRPr lang="en-US" sz="600" b="1"/>
        </a:p>
      </xdr:txBody>
    </xdr:sp>
    <xdr:clientData/>
  </xdr:twoCellAnchor>
  <xdr:twoCellAnchor>
    <xdr:from>
      <xdr:col>18</xdr:col>
      <xdr:colOff>228600</xdr:colOff>
      <xdr:row>459</xdr:row>
      <xdr:rowOff>0</xdr:rowOff>
    </xdr:from>
    <xdr:to>
      <xdr:col>18</xdr:col>
      <xdr:colOff>476250</xdr:colOff>
      <xdr:row>459</xdr:row>
      <xdr:rowOff>0</xdr:rowOff>
    </xdr:to>
    <xdr:sp macro="" textlink="">
      <xdr:nvSpPr>
        <xdr:cNvPr id="36" name="Text Box 32">
          <a:extLst>
            <a:ext uri="{FF2B5EF4-FFF2-40B4-BE49-F238E27FC236}">
              <a16:creationId xmlns:a16="http://schemas.microsoft.com/office/drawing/2014/main" xmlns="" id="{00000000-0008-0000-0C00-000014000000}"/>
            </a:ext>
          </a:extLst>
        </xdr:cNvPr>
        <xdr:cNvSpPr txBox="1">
          <a:spLocks noChangeArrowheads="1"/>
        </xdr:cNvSpPr>
      </xdr:nvSpPr>
      <xdr:spPr bwMode="auto">
        <a:xfrm>
          <a:off x="14668500" y="108204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18</xdr:col>
      <xdr:colOff>228600</xdr:colOff>
      <xdr:row>459</xdr:row>
      <xdr:rowOff>0</xdr:rowOff>
    </xdr:from>
    <xdr:to>
      <xdr:col>18</xdr:col>
      <xdr:colOff>476250</xdr:colOff>
      <xdr:row>459</xdr:row>
      <xdr:rowOff>0</xdr:rowOff>
    </xdr:to>
    <xdr:sp macro="" textlink="">
      <xdr:nvSpPr>
        <xdr:cNvPr id="37" name="Text Box 32">
          <a:extLst>
            <a:ext uri="{FF2B5EF4-FFF2-40B4-BE49-F238E27FC236}">
              <a16:creationId xmlns:a16="http://schemas.microsoft.com/office/drawing/2014/main" xmlns="" id="{00000000-0008-0000-0C00-000015000000}"/>
            </a:ext>
          </a:extLst>
        </xdr:cNvPr>
        <xdr:cNvSpPr txBox="1">
          <a:spLocks noChangeArrowheads="1"/>
        </xdr:cNvSpPr>
      </xdr:nvSpPr>
      <xdr:spPr bwMode="auto">
        <a:xfrm>
          <a:off x="14668500" y="108204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1</xdr:col>
      <xdr:colOff>0</xdr:colOff>
      <xdr:row>464</xdr:row>
      <xdr:rowOff>0</xdr:rowOff>
    </xdr:from>
    <xdr:to>
      <xdr:col>4</xdr:col>
      <xdr:colOff>981075</xdr:colOff>
      <xdr:row>464</xdr:row>
      <xdr:rowOff>190500</xdr:rowOff>
    </xdr:to>
    <xdr:sp macro="" textlink="">
      <xdr:nvSpPr>
        <xdr:cNvPr id="38" name="TextBox 86">
          <a:extLst>
            <a:ext uri="{FF2B5EF4-FFF2-40B4-BE49-F238E27FC236}">
              <a16:creationId xmlns:a16="http://schemas.microsoft.com/office/drawing/2014/main" xmlns="" id="{00000000-0008-0000-0C00-000016000000}"/>
            </a:ext>
          </a:extLst>
        </xdr:cNvPr>
        <xdr:cNvSpPr txBox="1"/>
      </xdr:nvSpPr>
      <xdr:spPr>
        <a:xfrm>
          <a:off x="0" y="11620500"/>
          <a:ext cx="4419600" cy="1905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600" b="1"/>
            <a:t>Redacción: Descripción</a:t>
          </a:r>
          <a:r>
            <a:rPr lang="en-US" sz="600" b="1" baseline="0"/>
            <a:t> del producto o servicio más un verbo en participio pasado (implementado, elaborado, operada, construida)</a:t>
          </a:r>
          <a:endParaRPr lang="en-US" sz="600" b="1"/>
        </a:p>
      </xdr:txBody>
    </xdr:sp>
    <xdr:clientData/>
  </xdr:twoCellAnchor>
  <xdr:twoCellAnchor>
    <xdr:from>
      <xdr:col>18</xdr:col>
      <xdr:colOff>228600</xdr:colOff>
      <xdr:row>468</xdr:row>
      <xdr:rowOff>0</xdr:rowOff>
    </xdr:from>
    <xdr:to>
      <xdr:col>18</xdr:col>
      <xdr:colOff>476250</xdr:colOff>
      <xdr:row>468</xdr:row>
      <xdr:rowOff>0</xdr:rowOff>
    </xdr:to>
    <xdr:sp macro="" textlink="">
      <xdr:nvSpPr>
        <xdr:cNvPr id="39" name="Text Box 32">
          <a:extLst>
            <a:ext uri="{FF2B5EF4-FFF2-40B4-BE49-F238E27FC236}">
              <a16:creationId xmlns:a16="http://schemas.microsoft.com/office/drawing/2014/main" xmlns="" id="{00000000-0008-0000-0C00-000017000000}"/>
            </a:ext>
          </a:extLst>
        </xdr:cNvPr>
        <xdr:cNvSpPr txBox="1">
          <a:spLocks noChangeArrowheads="1"/>
        </xdr:cNvSpPr>
      </xdr:nvSpPr>
      <xdr:spPr bwMode="auto">
        <a:xfrm>
          <a:off x="14668500" y="125730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18</xdr:col>
      <xdr:colOff>228600</xdr:colOff>
      <xdr:row>468</xdr:row>
      <xdr:rowOff>0</xdr:rowOff>
    </xdr:from>
    <xdr:to>
      <xdr:col>18</xdr:col>
      <xdr:colOff>476250</xdr:colOff>
      <xdr:row>468</xdr:row>
      <xdr:rowOff>0</xdr:rowOff>
    </xdr:to>
    <xdr:sp macro="" textlink="">
      <xdr:nvSpPr>
        <xdr:cNvPr id="40" name="Text Box 32">
          <a:extLst>
            <a:ext uri="{FF2B5EF4-FFF2-40B4-BE49-F238E27FC236}">
              <a16:creationId xmlns:a16="http://schemas.microsoft.com/office/drawing/2014/main" xmlns="" id="{00000000-0008-0000-0C00-000018000000}"/>
            </a:ext>
          </a:extLst>
        </xdr:cNvPr>
        <xdr:cNvSpPr txBox="1">
          <a:spLocks noChangeArrowheads="1"/>
        </xdr:cNvSpPr>
      </xdr:nvSpPr>
      <xdr:spPr bwMode="auto">
        <a:xfrm>
          <a:off x="14668500" y="125730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1</xdr:col>
      <xdr:colOff>0</xdr:colOff>
      <xdr:row>473</xdr:row>
      <xdr:rowOff>0</xdr:rowOff>
    </xdr:from>
    <xdr:to>
      <xdr:col>4</xdr:col>
      <xdr:colOff>981075</xdr:colOff>
      <xdr:row>473</xdr:row>
      <xdr:rowOff>190500</xdr:rowOff>
    </xdr:to>
    <xdr:sp macro="" textlink="">
      <xdr:nvSpPr>
        <xdr:cNvPr id="41" name="TextBox 86">
          <a:extLst>
            <a:ext uri="{FF2B5EF4-FFF2-40B4-BE49-F238E27FC236}">
              <a16:creationId xmlns:a16="http://schemas.microsoft.com/office/drawing/2014/main" xmlns="" id="{00000000-0008-0000-0C00-000019000000}"/>
            </a:ext>
          </a:extLst>
        </xdr:cNvPr>
        <xdr:cNvSpPr txBox="1"/>
      </xdr:nvSpPr>
      <xdr:spPr>
        <a:xfrm>
          <a:off x="0" y="13373100"/>
          <a:ext cx="4419600" cy="1905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600" b="1"/>
            <a:t>Redacción: Descripción</a:t>
          </a:r>
          <a:r>
            <a:rPr lang="en-US" sz="600" b="1" baseline="0"/>
            <a:t> del producto o servicio más un verbo en participio pasado (implementado, elaborado, operada, construida)</a:t>
          </a:r>
          <a:endParaRPr lang="en-US" sz="600" b="1"/>
        </a:p>
      </xdr:txBody>
    </xdr:sp>
    <xdr:clientData/>
  </xdr:twoCellAnchor>
  <xdr:twoCellAnchor>
    <xdr:from>
      <xdr:col>18</xdr:col>
      <xdr:colOff>228600</xdr:colOff>
      <xdr:row>477</xdr:row>
      <xdr:rowOff>0</xdr:rowOff>
    </xdr:from>
    <xdr:to>
      <xdr:col>18</xdr:col>
      <xdr:colOff>476250</xdr:colOff>
      <xdr:row>477</xdr:row>
      <xdr:rowOff>0</xdr:rowOff>
    </xdr:to>
    <xdr:sp macro="" textlink="">
      <xdr:nvSpPr>
        <xdr:cNvPr id="42" name="Text Box 32">
          <a:extLst>
            <a:ext uri="{FF2B5EF4-FFF2-40B4-BE49-F238E27FC236}">
              <a16:creationId xmlns:a16="http://schemas.microsoft.com/office/drawing/2014/main" xmlns="" id="{00000000-0008-0000-0C00-00001A000000}"/>
            </a:ext>
          </a:extLst>
        </xdr:cNvPr>
        <xdr:cNvSpPr txBox="1">
          <a:spLocks noChangeArrowheads="1"/>
        </xdr:cNvSpPr>
      </xdr:nvSpPr>
      <xdr:spPr bwMode="auto">
        <a:xfrm>
          <a:off x="14668500" y="145542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18</xdr:col>
      <xdr:colOff>228600</xdr:colOff>
      <xdr:row>477</xdr:row>
      <xdr:rowOff>0</xdr:rowOff>
    </xdr:from>
    <xdr:to>
      <xdr:col>18</xdr:col>
      <xdr:colOff>476250</xdr:colOff>
      <xdr:row>477</xdr:row>
      <xdr:rowOff>0</xdr:rowOff>
    </xdr:to>
    <xdr:sp macro="" textlink="">
      <xdr:nvSpPr>
        <xdr:cNvPr id="43" name="Text Box 32">
          <a:extLst>
            <a:ext uri="{FF2B5EF4-FFF2-40B4-BE49-F238E27FC236}">
              <a16:creationId xmlns:a16="http://schemas.microsoft.com/office/drawing/2014/main" xmlns="" id="{00000000-0008-0000-0C00-00001B000000}"/>
            </a:ext>
          </a:extLst>
        </xdr:cNvPr>
        <xdr:cNvSpPr txBox="1">
          <a:spLocks noChangeArrowheads="1"/>
        </xdr:cNvSpPr>
      </xdr:nvSpPr>
      <xdr:spPr bwMode="auto">
        <a:xfrm>
          <a:off x="14668500" y="145542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540</xdr:row>
      <xdr:rowOff>0</xdr:rowOff>
    </xdr:from>
    <xdr:to>
      <xdr:col>25</xdr:col>
      <xdr:colOff>476250</xdr:colOff>
      <xdr:row>540</xdr:row>
      <xdr:rowOff>0</xdr:rowOff>
    </xdr:to>
    <xdr:sp macro="" textlink="">
      <xdr:nvSpPr>
        <xdr:cNvPr id="44" name="Text Box 32">
          <a:extLst>
            <a:ext uri="{FF2B5EF4-FFF2-40B4-BE49-F238E27FC236}">
              <a16:creationId xmlns:a16="http://schemas.microsoft.com/office/drawing/2014/main" xmlns="" id="{00000000-0008-0000-0300-000002000000}"/>
            </a:ext>
          </a:extLst>
        </xdr:cNvPr>
        <xdr:cNvSpPr txBox="1">
          <a:spLocks noChangeArrowheads="1"/>
        </xdr:cNvSpPr>
      </xdr:nvSpPr>
      <xdr:spPr bwMode="auto">
        <a:xfrm>
          <a:off x="18773775" y="263080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540</xdr:row>
      <xdr:rowOff>0</xdr:rowOff>
    </xdr:from>
    <xdr:to>
      <xdr:col>25</xdr:col>
      <xdr:colOff>476250</xdr:colOff>
      <xdr:row>540</xdr:row>
      <xdr:rowOff>0</xdr:rowOff>
    </xdr:to>
    <xdr:sp macro="" textlink="">
      <xdr:nvSpPr>
        <xdr:cNvPr id="45" name="Text Box 32">
          <a:extLst>
            <a:ext uri="{FF2B5EF4-FFF2-40B4-BE49-F238E27FC236}">
              <a16:creationId xmlns:a16="http://schemas.microsoft.com/office/drawing/2014/main" xmlns="" id="{00000000-0008-0000-0300-000003000000}"/>
            </a:ext>
          </a:extLst>
        </xdr:cNvPr>
        <xdr:cNvSpPr txBox="1">
          <a:spLocks noChangeArrowheads="1"/>
        </xdr:cNvSpPr>
      </xdr:nvSpPr>
      <xdr:spPr bwMode="auto">
        <a:xfrm>
          <a:off x="18773775" y="263080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540</xdr:row>
      <xdr:rowOff>0</xdr:rowOff>
    </xdr:from>
    <xdr:to>
      <xdr:col>25</xdr:col>
      <xdr:colOff>476250</xdr:colOff>
      <xdr:row>540</xdr:row>
      <xdr:rowOff>0</xdr:rowOff>
    </xdr:to>
    <xdr:sp macro="" textlink="">
      <xdr:nvSpPr>
        <xdr:cNvPr id="46" name="Text Box 32">
          <a:extLst>
            <a:ext uri="{FF2B5EF4-FFF2-40B4-BE49-F238E27FC236}">
              <a16:creationId xmlns:a16="http://schemas.microsoft.com/office/drawing/2014/main" xmlns="" id="{00000000-0008-0000-0300-000004000000}"/>
            </a:ext>
          </a:extLst>
        </xdr:cNvPr>
        <xdr:cNvSpPr txBox="1">
          <a:spLocks noChangeArrowheads="1"/>
        </xdr:cNvSpPr>
      </xdr:nvSpPr>
      <xdr:spPr bwMode="auto">
        <a:xfrm>
          <a:off x="18773775" y="263080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540</xdr:row>
      <xdr:rowOff>0</xdr:rowOff>
    </xdr:from>
    <xdr:to>
      <xdr:col>25</xdr:col>
      <xdr:colOff>476250</xdr:colOff>
      <xdr:row>540</xdr:row>
      <xdr:rowOff>0</xdr:rowOff>
    </xdr:to>
    <xdr:sp macro="" textlink="">
      <xdr:nvSpPr>
        <xdr:cNvPr id="47" name="Text Box 32">
          <a:extLst>
            <a:ext uri="{FF2B5EF4-FFF2-40B4-BE49-F238E27FC236}">
              <a16:creationId xmlns:a16="http://schemas.microsoft.com/office/drawing/2014/main" xmlns="" id="{00000000-0008-0000-0300-000005000000}"/>
            </a:ext>
          </a:extLst>
        </xdr:cNvPr>
        <xdr:cNvSpPr txBox="1">
          <a:spLocks noChangeArrowheads="1"/>
        </xdr:cNvSpPr>
      </xdr:nvSpPr>
      <xdr:spPr bwMode="auto">
        <a:xfrm>
          <a:off x="18773775" y="263080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479</xdr:row>
      <xdr:rowOff>0</xdr:rowOff>
    </xdr:from>
    <xdr:to>
      <xdr:col>25</xdr:col>
      <xdr:colOff>476250</xdr:colOff>
      <xdr:row>479</xdr:row>
      <xdr:rowOff>0</xdr:rowOff>
    </xdr:to>
    <xdr:sp macro="" textlink="">
      <xdr:nvSpPr>
        <xdr:cNvPr id="48" name="Text Box 32">
          <a:extLst>
            <a:ext uri="{FF2B5EF4-FFF2-40B4-BE49-F238E27FC236}">
              <a16:creationId xmlns:a16="http://schemas.microsoft.com/office/drawing/2014/main" xmlns="" id="{00000000-0008-0000-0300-000007000000}"/>
            </a:ext>
          </a:extLst>
        </xdr:cNvPr>
        <xdr:cNvSpPr txBox="1">
          <a:spLocks noChangeArrowheads="1"/>
        </xdr:cNvSpPr>
      </xdr:nvSpPr>
      <xdr:spPr bwMode="auto">
        <a:xfrm>
          <a:off x="18773775" y="148590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479</xdr:row>
      <xdr:rowOff>0</xdr:rowOff>
    </xdr:from>
    <xdr:to>
      <xdr:col>25</xdr:col>
      <xdr:colOff>476250</xdr:colOff>
      <xdr:row>479</xdr:row>
      <xdr:rowOff>0</xdr:rowOff>
    </xdr:to>
    <xdr:sp macro="" textlink="">
      <xdr:nvSpPr>
        <xdr:cNvPr id="49" name="Text Box 32">
          <a:extLst>
            <a:ext uri="{FF2B5EF4-FFF2-40B4-BE49-F238E27FC236}">
              <a16:creationId xmlns:a16="http://schemas.microsoft.com/office/drawing/2014/main" xmlns="" id="{00000000-0008-0000-0300-000008000000}"/>
            </a:ext>
          </a:extLst>
        </xdr:cNvPr>
        <xdr:cNvSpPr txBox="1">
          <a:spLocks noChangeArrowheads="1"/>
        </xdr:cNvSpPr>
      </xdr:nvSpPr>
      <xdr:spPr bwMode="auto">
        <a:xfrm>
          <a:off x="18773775" y="148590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488</xdr:row>
      <xdr:rowOff>0</xdr:rowOff>
    </xdr:from>
    <xdr:to>
      <xdr:col>25</xdr:col>
      <xdr:colOff>476250</xdr:colOff>
      <xdr:row>488</xdr:row>
      <xdr:rowOff>0</xdr:rowOff>
    </xdr:to>
    <xdr:sp macro="" textlink="">
      <xdr:nvSpPr>
        <xdr:cNvPr id="50" name="Text Box 32">
          <a:extLst>
            <a:ext uri="{FF2B5EF4-FFF2-40B4-BE49-F238E27FC236}">
              <a16:creationId xmlns:a16="http://schemas.microsoft.com/office/drawing/2014/main" xmlns="" id="{00000000-0008-0000-0300-00000A000000}"/>
            </a:ext>
          </a:extLst>
        </xdr:cNvPr>
        <xdr:cNvSpPr txBox="1">
          <a:spLocks noChangeArrowheads="1"/>
        </xdr:cNvSpPr>
      </xdr:nvSpPr>
      <xdr:spPr bwMode="auto">
        <a:xfrm>
          <a:off x="18773775" y="16563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488</xdr:row>
      <xdr:rowOff>0</xdr:rowOff>
    </xdr:from>
    <xdr:to>
      <xdr:col>25</xdr:col>
      <xdr:colOff>476250</xdr:colOff>
      <xdr:row>488</xdr:row>
      <xdr:rowOff>0</xdr:rowOff>
    </xdr:to>
    <xdr:sp macro="" textlink="">
      <xdr:nvSpPr>
        <xdr:cNvPr id="51" name="Text Box 32">
          <a:extLst>
            <a:ext uri="{FF2B5EF4-FFF2-40B4-BE49-F238E27FC236}">
              <a16:creationId xmlns:a16="http://schemas.microsoft.com/office/drawing/2014/main" xmlns="" id="{00000000-0008-0000-0300-00000B000000}"/>
            </a:ext>
          </a:extLst>
        </xdr:cNvPr>
        <xdr:cNvSpPr txBox="1">
          <a:spLocks noChangeArrowheads="1"/>
        </xdr:cNvSpPr>
      </xdr:nvSpPr>
      <xdr:spPr bwMode="auto">
        <a:xfrm>
          <a:off x="18773775" y="16563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244929</xdr:colOff>
      <xdr:row>496</xdr:row>
      <xdr:rowOff>144780</xdr:rowOff>
    </xdr:from>
    <xdr:to>
      <xdr:col>25</xdr:col>
      <xdr:colOff>299357</xdr:colOff>
      <xdr:row>496</xdr:row>
      <xdr:rowOff>190499</xdr:rowOff>
    </xdr:to>
    <xdr:sp macro="" textlink="">
      <xdr:nvSpPr>
        <xdr:cNvPr id="52" name="Text Box 32">
          <a:extLst>
            <a:ext uri="{FF2B5EF4-FFF2-40B4-BE49-F238E27FC236}">
              <a16:creationId xmlns:a16="http://schemas.microsoft.com/office/drawing/2014/main" xmlns="" id="{00000000-0008-0000-0300-00000D000000}"/>
            </a:ext>
          </a:extLst>
        </xdr:cNvPr>
        <xdr:cNvSpPr txBox="1">
          <a:spLocks noChangeArrowheads="1"/>
        </xdr:cNvSpPr>
      </xdr:nvSpPr>
      <xdr:spPr bwMode="auto">
        <a:xfrm flipV="1">
          <a:off x="18790104" y="18156555"/>
          <a:ext cx="54428" cy="36194"/>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406</xdr:row>
      <xdr:rowOff>68036</xdr:rowOff>
    </xdr:from>
    <xdr:to>
      <xdr:col>2</xdr:col>
      <xdr:colOff>488497</xdr:colOff>
      <xdr:row>413</xdr:row>
      <xdr:rowOff>186418</xdr:rowOff>
    </xdr:to>
    <xdr:pic>
      <xdr:nvPicPr>
        <xdr:cNvPr id="53" name="1 Imagen" descr="E:\ESCUDOMUZ.png">
          <a:extLst>
            <a:ext uri="{FF2B5EF4-FFF2-40B4-BE49-F238E27FC236}">
              <a16:creationId xmlns:a16="http://schemas.microsoft.com/office/drawing/2014/main" xmlns="" id="{00000000-0008-0000-0300-00000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3465" y="68036"/>
          <a:ext cx="1080407" cy="1451882"/>
        </a:xfrm>
        <a:prstGeom prst="rect">
          <a:avLst/>
        </a:prstGeom>
        <a:noFill/>
        <a:ln w="9525">
          <a:noFill/>
          <a:miter lim="800000"/>
          <a:headEnd/>
          <a:tailEnd/>
        </a:ln>
      </xdr:spPr>
    </xdr:pic>
    <xdr:clientData/>
  </xdr:twoCellAnchor>
  <xdr:twoCellAnchor>
    <xdr:from>
      <xdr:col>25</xdr:col>
      <xdr:colOff>228600</xdr:colOff>
      <xdr:row>492</xdr:row>
      <xdr:rowOff>0</xdr:rowOff>
    </xdr:from>
    <xdr:to>
      <xdr:col>25</xdr:col>
      <xdr:colOff>476250</xdr:colOff>
      <xdr:row>492</xdr:row>
      <xdr:rowOff>0</xdr:rowOff>
    </xdr:to>
    <xdr:sp macro="" textlink="">
      <xdr:nvSpPr>
        <xdr:cNvPr id="54" name="Text Box 32">
          <a:extLst>
            <a:ext uri="{FF2B5EF4-FFF2-40B4-BE49-F238E27FC236}">
              <a16:creationId xmlns:a16="http://schemas.microsoft.com/office/drawing/2014/main" xmlns="" id="{00000000-0008-0000-0300-000011000000}"/>
            </a:ext>
          </a:extLst>
        </xdr:cNvPr>
        <xdr:cNvSpPr txBox="1">
          <a:spLocks noChangeArrowheads="1"/>
        </xdr:cNvSpPr>
      </xdr:nvSpPr>
      <xdr:spPr bwMode="auto">
        <a:xfrm>
          <a:off x="18773775" y="17287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492</xdr:row>
      <xdr:rowOff>0</xdr:rowOff>
    </xdr:from>
    <xdr:to>
      <xdr:col>25</xdr:col>
      <xdr:colOff>476250</xdr:colOff>
      <xdr:row>492</xdr:row>
      <xdr:rowOff>0</xdr:rowOff>
    </xdr:to>
    <xdr:sp macro="" textlink="">
      <xdr:nvSpPr>
        <xdr:cNvPr id="55" name="Text Box 32">
          <a:extLst>
            <a:ext uri="{FF2B5EF4-FFF2-40B4-BE49-F238E27FC236}">
              <a16:creationId xmlns:a16="http://schemas.microsoft.com/office/drawing/2014/main" xmlns="" id="{00000000-0008-0000-0300-000012000000}"/>
            </a:ext>
          </a:extLst>
        </xdr:cNvPr>
        <xdr:cNvSpPr txBox="1">
          <a:spLocks noChangeArrowheads="1"/>
        </xdr:cNvSpPr>
      </xdr:nvSpPr>
      <xdr:spPr bwMode="auto">
        <a:xfrm>
          <a:off x="18773775" y="17287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505</xdr:row>
      <xdr:rowOff>0</xdr:rowOff>
    </xdr:from>
    <xdr:to>
      <xdr:col>25</xdr:col>
      <xdr:colOff>476250</xdr:colOff>
      <xdr:row>505</xdr:row>
      <xdr:rowOff>0</xdr:rowOff>
    </xdr:to>
    <xdr:sp macro="" textlink="">
      <xdr:nvSpPr>
        <xdr:cNvPr id="56" name="Text Box 32">
          <a:extLst>
            <a:ext uri="{FF2B5EF4-FFF2-40B4-BE49-F238E27FC236}">
              <a16:creationId xmlns:a16="http://schemas.microsoft.com/office/drawing/2014/main" xmlns="" id="{00000000-0008-0000-0300-00001F000000}"/>
            </a:ext>
          </a:extLst>
        </xdr:cNvPr>
        <xdr:cNvSpPr txBox="1">
          <a:spLocks noChangeArrowheads="1"/>
        </xdr:cNvSpPr>
      </xdr:nvSpPr>
      <xdr:spPr bwMode="auto">
        <a:xfrm>
          <a:off x="18773775" y="196691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505</xdr:row>
      <xdr:rowOff>0</xdr:rowOff>
    </xdr:from>
    <xdr:to>
      <xdr:col>25</xdr:col>
      <xdr:colOff>476250</xdr:colOff>
      <xdr:row>505</xdr:row>
      <xdr:rowOff>0</xdr:rowOff>
    </xdr:to>
    <xdr:sp macro="" textlink="">
      <xdr:nvSpPr>
        <xdr:cNvPr id="57" name="Text Box 32">
          <a:extLst>
            <a:ext uri="{FF2B5EF4-FFF2-40B4-BE49-F238E27FC236}">
              <a16:creationId xmlns:a16="http://schemas.microsoft.com/office/drawing/2014/main" xmlns="" id="{00000000-0008-0000-0300-000020000000}"/>
            </a:ext>
          </a:extLst>
        </xdr:cNvPr>
        <xdr:cNvSpPr txBox="1">
          <a:spLocks noChangeArrowheads="1"/>
        </xdr:cNvSpPr>
      </xdr:nvSpPr>
      <xdr:spPr bwMode="auto">
        <a:xfrm>
          <a:off x="18773775" y="196691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509</xdr:row>
      <xdr:rowOff>0</xdr:rowOff>
    </xdr:from>
    <xdr:to>
      <xdr:col>25</xdr:col>
      <xdr:colOff>476250</xdr:colOff>
      <xdr:row>509</xdr:row>
      <xdr:rowOff>0</xdr:rowOff>
    </xdr:to>
    <xdr:sp macro="" textlink="">
      <xdr:nvSpPr>
        <xdr:cNvPr id="58" name="Text Box 32">
          <a:extLst>
            <a:ext uri="{FF2B5EF4-FFF2-40B4-BE49-F238E27FC236}">
              <a16:creationId xmlns:a16="http://schemas.microsoft.com/office/drawing/2014/main" xmlns="" id="{00000000-0008-0000-0300-000023000000}"/>
            </a:ext>
          </a:extLst>
        </xdr:cNvPr>
        <xdr:cNvSpPr txBox="1">
          <a:spLocks noChangeArrowheads="1"/>
        </xdr:cNvSpPr>
      </xdr:nvSpPr>
      <xdr:spPr bwMode="auto">
        <a:xfrm>
          <a:off x="18773775" y="206216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509</xdr:row>
      <xdr:rowOff>0</xdr:rowOff>
    </xdr:from>
    <xdr:to>
      <xdr:col>25</xdr:col>
      <xdr:colOff>476250</xdr:colOff>
      <xdr:row>509</xdr:row>
      <xdr:rowOff>0</xdr:rowOff>
    </xdr:to>
    <xdr:sp macro="" textlink="">
      <xdr:nvSpPr>
        <xdr:cNvPr id="59" name="Text Box 32">
          <a:extLst>
            <a:ext uri="{FF2B5EF4-FFF2-40B4-BE49-F238E27FC236}">
              <a16:creationId xmlns:a16="http://schemas.microsoft.com/office/drawing/2014/main" xmlns="" id="{00000000-0008-0000-0300-000024000000}"/>
            </a:ext>
          </a:extLst>
        </xdr:cNvPr>
        <xdr:cNvSpPr txBox="1">
          <a:spLocks noChangeArrowheads="1"/>
        </xdr:cNvSpPr>
      </xdr:nvSpPr>
      <xdr:spPr bwMode="auto">
        <a:xfrm>
          <a:off x="18773775" y="206216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523</xdr:row>
      <xdr:rowOff>0</xdr:rowOff>
    </xdr:from>
    <xdr:to>
      <xdr:col>25</xdr:col>
      <xdr:colOff>476250</xdr:colOff>
      <xdr:row>523</xdr:row>
      <xdr:rowOff>0</xdr:rowOff>
    </xdr:to>
    <xdr:sp macro="" textlink="">
      <xdr:nvSpPr>
        <xdr:cNvPr id="60" name="Text Box 32">
          <a:extLst>
            <a:ext uri="{FF2B5EF4-FFF2-40B4-BE49-F238E27FC236}">
              <a16:creationId xmlns:a16="http://schemas.microsoft.com/office/drawing/2014/main" xmlns="" id="{00000000-0008-0000-0300-00002B000000}"/>
            </a:ext>
          </a:extLst>
        </xdr:cNvPr>
        <xdr:cNvSpPr txBox="1">
          <a:spLocks noChangeArrowheads="1"/>
        </xdr:cNvSpPr>
      </xdr:nvSpPr>
      <xdr:spPr bwMode="auto">
        <a:xfrm>
          <a:off x="18773775" y="231648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523</xdr:row>
      <xdr:rowOff>0</xdr:rowOff>
    </xdr:from>
    <xdr:to>
      <xdr:col>25</xdr:col>
      <xdr:colOff>476250</xdr:colOff>
      <xdr:row>523</xdr:row>
      <xdr:rowOff>0</xdr:rowOff>
    </xdr:to>
    <xdr:sp macro="" textlink="">
      <xdr:nvSpPr>
        <xdr:cNvPr id="61" name="Text Box 32">
          <a:extLst>
            <a:ext uri="{FF2B5EF4-FFF2-40B4-BE49-F238E27FC236}">
              <a16:creationId xmlns:a16="http://schemas.microsoft.com/office/drawing/2014/main" xmlns="" id="{00000000-0008-0000-0300-00002C000000}"/>
            </a:ext>
          </a:extLst>
        </xdr:cNvPr>
        <xdr:cNvSpPr txBox="1">
          <a:spLocks noChangeArrowheads="1"/>
        </xdr:cNvSpPr>
      </xdr:nvSpPr>
      <xdr:spPr bwMode="auto">
        <a:xfrm>
          <a:off x="18773775" y="231648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527</xdr:row>
      <xdr:rowOff>0</xdr:rowOff>
    </xdr:from>
    <xdr:to>
      <xdr:col>25</xdr:col>
      <xdr:colOff>476250</xdr:colOff>
      <xdr:row>527</xdr:row>
      <xdr:rowOff>0</xdr:rowOff>
    </xdr:to>
    <xdr:sp macro="" textlink="">
      <xdr:nvSpPr>
        <xdr:cNvPr id="62" name="Text Box 32">
          <a:extLst>
            <a:ext uri="{FF2B5EF4-FFF2-40B4-BE49-F238E27FC236}">
              <a16:creationId xmlns:a16="http://schemas.microsoft.com/office/drawing/2014/main" xmlns="" id="{00000000-0008-0000-0300-00002F000000}"/>
            </a:ext>
          </a:extLst>
        </xdr:cNvPr>
        <xdr:cNvSpPr txBox="1">
          <a:spLocks noChangeArrowheads="1"/>
        </xdr:cNvSpPr>
      </xdr:nvSpPr>
      <xdr:spPr bwMode="auto">
        <a:xfrm>
          <a:off x="18773775" y="238887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527</xdr:row>
      <xdr:rowOff>0</xdr:rowOff>
    </xdr:from>
    <xdr:to>
      <xdr:col>25</xdr:col>
      <xdr:colOff>476250</xdr:colOff>
      <xdr:row>527</xdr:row>
      <xdr:rowOff>0</xdr:rowOff>
    </xdr:to>
    <xdr:sp macro="" textlink="">
      <xdr:nvSpPr>
        <xdr:cNvPr id="63" name="Text Box 32">
          <a:extLst>
            <a:ext uri="{FF2B5EF4-FFF2-40B4-BE49-F238E27FC236}">
              <a16:creationId xmlns:a16="http://schemas.microsoft.com/office/drawing/2014/main" xmlns="" id="{00000000-0008-0000-0300-000030000000}"/>
            </a:ext>
          </a:extLst>
        </xdr:cNvPr>
        <xdr:cNvSpPr txBox="1">
          <a:spLocks noChangeArrowheads="1"/>
        </xdr:cNvSpPr>
      </xdr:nvSpPr>
      <xdr:spPr bwMode="auto">
        <a:xfrm>
          <a:off x="18773775" y="2388870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244929</xdr:colOff>
      <xdr:row>494</xdr:row>
      <xdr:rowOff>144780</xdr:rowOff>
    </xdr:from>
    <xdr:to>
      <xdr:col>25</xdr:col>
      <xdr:colOff>299357</xdr:colOff>
      <xdr:row>494</xdr:row>
      <xdr:rowOff>190499</xdr:rowOff>
    </xdr:to>
    <xdr:sp macro="" textlink="">
      <xdr:nvSpPr>
        <xdr:cNvPr id="64" name="Text Box 32">
          <a:extLst>
            <a:ext uri="{FF2B5EF4-FFF2-40B4-BE49-F238E27FC236}">
              <a16:creationId xmlns:a16="http://schemas.microsoft.com/office/drawing/2014/main" xmlns="" id="{00000000-0008-0000-0300-000017000000}"/>
            </a:ext>
          </a:extLst>
        </xdr:cNvPr>
        <xdr:cNvSpPr txBox="1">
          <a:spLocks noChangeArrowheads="1"/>
        </xdr:cNvSpPr>
      </xdr:nvSpPr>
      <xdr:spPr bwMode="auto">
        <a:xfrm flipV="1">
          <a:off x="18790104" y="17794605"/>
          <a:ext cx="54428" cy="36194"/>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599"/>
  <sheetViews>
    <sheetView showGridLines="0" tabSelected="1" topLeftCell="B350" zoomScale="65" zoomScaleNormal="65" zoomScalePageLayoutView="70" workbookViewId="0">
      <selection activeCell="AK365" sqref="AK365:AK366"/>
    </sheetView>
  </sheetViews>
  <sheetFormatPr baseColWidth="10" defaultColWidth="9.140625" defaultRowHeight="15" x14ac:dyDescent="0.25"/>
  <cols>
    <col min="1" max="1" width="25.7109375" customWidth="1"/>
    <col min="2" max="2" width="16.42578125" customWidth="1"/>
    <col min="3" max="3" width="14.42578125" customWidth="1"/>
    <col min="4" max="4" width="14.7109375" customWidth="1"/>
    <col min="5" max="5" width="20.28515625" customWidth="1"/>
    <col min="6" max="6" width="17" customWidth="1"/>
    <col min="7" max="7" width="18.5703125" bestFit="1" customWidth="1"/>
    <col min="8" max="8" width="18.7109375" bestFit="1" customWidth="1"/>
    <col min="9" max="9" width="12.85546875" bestFit="1" customWidth="1"/>
    <col min="10" max="17" width="6.42578125" customWidth="1"/>
    <col min="18" max="18" width="12.140625" customWidth="1"/>
    <col min="19" max="19" width="5.85546875" bestFit="1" customWidth="1"/>
    <col min="20" max="23" width="6.85546875" customWidth="1"/>
    <col min="26" max="26" width="13.7109375" bestFit="1" customWidth="1"/>
  </cols>
  <sheetData>
    <row r="1" spans="1:26" x14ac:dyDescent="0.25">
      <c r="B1" s="162"/>
      <c r="C1" s="163"/>
      <c r="D1" s="163"/>
      <c r="E1" s="163"/>
      <c r="F1" s="163"/>
      <c r="G1" s="163"/>
      <c r="H1" s="163"/>
      <c r="I1" s="163"/>
      <c r="J1" s="163"/>
      <c r="K1" s="163"/>
      <c r="L1" s="163"/>
      <c r="M1" s="163"/>
      <c r="N1" s="163"/>
      <c r="O1" s="163"/>
      <c r="P1" s="163"/>
      <c r="Q1" s="163"/>
      <c r="R1" s="163"/>
      <c r="S1" s="163"/>
      <c r="T1" s="163"/>
      <c r="U1" s="163"/>
      <c r="V1" s="163"/>
      <c r="W1" s="163"/>
      <c r="X1" s="163"/>
      <c r="Y1" s="163"/>
      <c r="Z1" s="164"/>
    </row>
    <row r="2" spans="1:26" ht="23.25" x14ac:dyDescent="0.35">
      <c r="B2" s="165" t="s">
        <v>47</v>
      </c>
      <c r="C2" s="166"/>
      <c r="D2" s="166"/>
      <c r="E2" s="166"/>
      <c r="F2" s="166"/>
      <c r="G2" s="166"/>
      <c r="H2" s="166"/>
      <c r="I2" s="166"/>
      <c r="J2" s="166"/>
      <c r="K2" s="166"/>
      <c r="L2" s="166"/>
      <c r="M2" s="166"/>
      <c r="N2" s="166"/>
      <c r="O2" s="166"/>
      <c r="P2" s="166"/>
      <c r="Q2" s="166"/>
      <c r="R2" s="166"/>
      <c r="S2" s="166"/>
      <c r="T2" s="166"/>
      <c r="U2" s="166"/>
      <c r="V2" s="166"/>
      <c r="W2" s="166"/>
      <c r="X2" s="166"/>
      <c r="Y2" s="166"/>
      <c r="Z2" s="167"/>
    </row>
    <row r="3" spans="1:26" ht="20.25" x14ac:dyDescent="0.3">
      <c r="B3" s="168" t="s">
        <v>48</v>
      </c>
      <c r="C3" s="169"/>
      <c r="D3" s="169"/>
      <c r="E3" s="169"/>
      <c r="F3" s="169"/>
      <c r="G3" s="169"/>
      <c r="H3" s="169"/>
      <c r="I3" s="169"/>
      <c r="J3" s="169"/>
      <c r="K3" s="169"/>
      <c r="L3" s="169"/>
      <c r="M3" s="169"/>
      <c r="N3" s="169"/>
      <c r="O3" s="169"/>
      <c r="P3" s="169"/>
      <c r="Q3" s="169"/>
      <c r="R3" s="169"/>
      <c r="S3" s="169"/>
      <c r="T3" s="169"/>
      <c r="U3" s="169"/>
      <c r="V3" s="169"/>
      <c r="W3" s="169"/>
      <c r="X3" s="169"/>
      <c r="Y3" s="169"/>
      <c r="Z3" s="170"/>
    </row>
    <row r="4" spans="1:26" ht="18" x14ac:dyDescent="0.25">
      <c r="B4" s="171" t="s">
        <v>49</v>
      </c>
      <c r="C4" s="172"/>
      <c r="D4" s="172"/>
      <c r="E4" s="172"/>
      <c r="F4" s="172"/>
      <c r="G4" s="172"/>
      <c r="H4" s="172"/>
      <c r="I4" s="172"/>
      <c r="J4" s="172"/>
      <c r="K4" s="172"/>
      <c r="L4" s="172"/>
      <c r="M4" s="172"/>
      <c r="N4" s="172"/>
      <c r="O4" s="172"/>
      <c r="P4" s="172"/>
      <c r="Q4" s="172"/>
      <c r="R4" s="172"/>
      <c r="S4" s="172"/>
      <c r="T4" s="172"/>
      <c r="U4" s="172"/>
      <c r="V4" s="172"/>
      <c r="W4" s="172"/>
      <c r="X4" s="172"/>
      <c r="Y4" s="172"/>
      <c r="Z4" s="173"/>
    </row>
    <row r="5" spans="1:26" ht="18" x14ac:dyDescent="0.25">
      <c r="B5" s="171" t="s">
        <v>50</v>
      </c>
      <c r="C5" s="172"/>
      <c r="D5" s="172"/>
      <c r="E5" s="172"/>
      <c r="F5" s="172"/>
      <c r="G5" s="172"/>
      <c r="H5" s="172"/>
      <c r="I5" s="172"/>
      <c r="J5" s="172"/>
      <c r="K5" s="172"/>
      <c r="L5" s="172"/>
      <c r="M5" s="172"/>
      <c r="N5" s="172"/>
      <c r="O5" s="172"/>
      <c r="P5" s="172"/>
      <c r="Q5" s="172"/>
      <c r="R5" s="172"/>
      <c r="S5" s="172"/>
      <c r="T5" s="172"/>
      <c r="U5" s="172"/>
      <c r="V5" s="172"/>
      <c r="W5" s="172"/>
      <c r="X5" s="172"/>
      <c r="Y5" s="172"/>
      <c r="Z5" s="173"/>
    </row>
    <row r="6" spans="1:26" x14ac:dyDescent="0.25">
      <c r="B6" s="174"/>
      <c r="C6" s="175"/>
      <c r="D6" s="175"/>
      <c r="E6" s="175"/>
      <c r="F6" s="143"/>
      <c r="G6" s="143"/>
      <c r="H6" s="143"/>
      <c r="I6" s="143"/>
      <c r="J6" s="143"/>
      <c r="K6" s="143"/>
      <c r="L6" s="143"/>
      <c r="M6" s="143"/>
      <c r="N6" s="143"/>
      <c r="O6" s="143"/>
      <c r="P6" s="143"/>
      <c r="Q6" s="143"/>
      <c r="R6" s="143"/>
      <c r="S6" s="143"/>
      <c r="T6" s="143"/>
      <c r="U6" s="143"/>
      <c r="V6" s="143"/>
      <c r="W6" s="143"/>
      <c r="X6" s="143"/>
      <c r="Y6" s="143"/>
      <c r="Z6" s="144"/>
    </row>
    <row r="7" spans="1:26" x14ac:dyDescent="0.25">
      <c r="B7" s="142"/>
      <c r="C7" s="143"/>
      <c r="D7" s="143"/>
      <c r="E7" s="143"/>
      <c r="F7" s="143"/>
      <c r="G7" s="143"/>
      <c r="H7" s="143"/>
      <c r="I7" s="143"/>
      <c r="J7" s="143"/>
      <c r="K7" s="143"/>
      <c r="L7" s="143"/>
      <c r="M7" s="143"/>
      <c r="N7" s="143"/>
      <c r="O7" s="143"/>
      <c r="P7" s="143"/>
      <c r="Q7" s="143"/>
      <c r="R7" s="143"/>
      <c r="S7" s="143"/>
      <c r="T7" s="143"/>
      <c r="U7" s="143"/>
      <c r="V7" s="143"/>
      <c r="W7" s="143"/>
      <c r="X7" s="143"/>
      <c r="Y7" s="143"/>
      <c r="Z7" s="144"/>
    </row>
    <row r="8" spans="1:26" x14ac:dyDescent="0.25">
      <c r="B8" s="142"/>
      <c r="C8" s="143"/>
      <c r="D8" s="143"/>
      <c r="E8" s="143"/>
      <c r="F8" s="143"/>
      <c r="G8" s="143"/>
      <c r="H8" s="143"/>
      <c r="I8" s="143"/>
      <c r="J8" s="143"/>
      <c r="K8" s="143"/>
      <c r="L8" s="143"/>
      <c r="M8" s="143"/>
      <c r="N8" s="143"/>
      <c r="O8" s="143"/>
      <c r="P8" s="143"/>
      <c r="Q8" s="143"/>
      <c r="R8" s="143"/>
      <c r="S8" s="143"/>
      <c r="T8" s="143"/>
      <c r="U8" s="143"/>
      <c r="V8" s="143"/>
      <c r="W8" s="143"/>
      <c r="X8" s="143"/>
      <c r="Y8" s="143"/>
      <c r="Z8" s="144"/>
    </row>
    <row r="9" spans="1:26" x14ac:dyDescent="0.25">
      <c r="B9" s="145"/>
      <c r="C9" s="146"/>
      <c r="D9" s="146"/>
      <c r="E9" s="146"/>
      <c r="F9" s="146"/>
      <c r="G9" s="146"/>
      <c r="H9" s="146"/>
      <c r="I9" s="146"/>
      <c r="J9" s="146"/>
      <c r="K9" s="146"/>
      <c r="L9" s="146"/>
      <c r="M9" s="146"/>
      <c r="N9" s="146"/>
      <c r="O9" s="146"/>
      <c r="P9" s="146"/>
      <c r="Q9" s="146"/>
      <c r="R9" s="146"/>
      <c r="S9" s="146"/>
      <c r="T9" s="146"/>
      <c r="U9" s="146"/>
      <c r="V9" s="146"/>
      <c r="W9" s="146"/>
      <c r="X9" s="146"/>
      <c r="Y9" s="146"/>
      <c r="Z9" s="147"/>
    </row>
    <row r="10" spans="1:26" x14ac:dyDescent="0.25">
      <c r="A10" s="1"/>
      <c r="B10" s="148" t="s">
        <v>1</v>
      </c>
      <c r="C10" s="28"/>
      <c r="D10" s="28"/>
      <c r="E10" s="28"/>
      <c r="F10" s="150" t="s">
        <v>51</v>
      </c>
      <c r="G10" s="151"/>
      <c r="H10" s="151"/>
      <c r="I10" s="151"/>
      <c r="J10" s="151"/>
      <c r="K10" s="151"/>
      <c r="L10" s="151"/>
      <c r="M10" s="151"/>
      <c r="N10" s="151"/>
      <c r="O10" s="151"/>
      <c r="P10" s="151"/>
      <c r="Q10" s="151"/>
      <c r="R10" s="151"/>
      <c r="S10" s="151"/>
      <c r="T10" s="151"/>
      <c r="U10" s="151"/>
      <c r="V10" s="151"/>
      <c r="W10" s="151"/>
      <c r="X10" s="151"/>
      <c r="Y10" s="151"/>
      <c r="Z10" s="152"/>
    </row>
    <row r="11" spans="1:26" x14ac:dyDescent="0.25">
      <c r="A11" s="1"/>
      <c r="B11" s="149"/>
      <c r="C11" s="29"/>
      <c r="D11" s="29"/>
      <c r="E11" s="29"/>
      <c r="F11" s="153"/>
      <c r="G11" s="154"/>
      <c r="H11" s="154"/>
      <c r="I11" s="154"/>
      <c r="J11" s="154"/>
      <c r="K11" s="154"/>
      <c r="L11" s="154"/>
      <c r="M11" s="154"/>
      <c r="N11" s="154"/>
      <c r="O11" s="154"/>
      <c r="P11" s="154"/>
      <c r="Q11" s="154"/>
      <c r="R11" s="154"/>
      <c r="S11" s="154"/>
      <c r="T11" s="154"/>
      <c r="U11" s="154"/>
      <c r="V11" s="154"/>
      <c r="W11" s="154"/>
      <c r="X11" s="154"/>
      <c r="Y11" s="154"/>
      <c r="Z11" s="155"/>
    </row>
    <row r="12" spans="1:26" x14ac:dyDescent="0.25">
      <c r="A12" s="1"/>
      <c r="B12" s="149"/>
      <c r="C12" s="71"/>
      <c r="D12" s="71"/>
      <c r="E12" s="71"/>
      <c r="F12" s="156"/>
      <c r="G12" s="157"/>
      <c r="H12" s="157"/>
      <c r="I12" s="157"/>
      <c r="J12" s="157"/>
      <c r="K12" s="157"/>
      <c r="L12" s="157"/>
      <c r="M12" s="157"/>
      <c r="N12" s="157"/>
      <c r="O12" s="157"/>
      <c r="P12" s="157"/>
      <c r="Q12" s="157"/>
      <c r="R12" s="157"/>
      <c r="S12" s="157"/>
      <c r="T12" s="157"/>
      <c r="U12" s="157"/>
      <c r="V12" s="157"/>
      <c r="W12" s="157"/>
      <c r="X12" s="157"/>
      <c r="Y12" s="157"/>
      <c r="Z12" s="158"/>
    </row>
    <row r="13" spans="1:26" x14ac:dyDescent="0.25">
      <c r="A13" s="1"/>
      <c r="B13" s="159" t="s">
        <v>2</v>
      </c>
      <c r="C13" s="37"/>
      <c r="D13" s="37"/>
      <c r="E13" s="37"/>
      <c r="F13" s="150" t="s">
        <v>52</v>
      </c>
      <c r="G13" s="151"/>
      <c r="H13" s="151"/>
      <c r="I13" s="151"/>
      <c r="J13" s="151"/>
      <c r="K13" s="151"/>
      <c r="L13" s="151"/>
      <c r="M13" s="151"/>
      <c r="N13" s="151"/>
      <c r="O13" s="151"/>
      <c r="P13" s="151"/>
      <c r="Q13" s="151"/>
      <c r="R13" s="151"/>
      <c r="S13" s="151"/>
      <c r="T13" s="151"/>
      <c r="U13" s="151"/>
      <c r="V13" s="151"/>
      <c r="W13" s="151"/>
      <c r="X13" s="151"/>
      <c r="Y13" s="151"/>
      <c r="Z13" s="152"/>
    </row>
    <row r="14" spans="1:26" x14ac:dyDescent="0.25">
      <c r="A14" s="1"/>
      <c r="B14" s="160"/>
      <c r="C14" s="38"/>
      <c r="D14" s="38"/>
      <c r="E14" s="38"/>
      <c r="F14" s="153"/>
      <c r="G14" s="154"/>
      <c r="H14" s="154"/>
      <c r="I14" s="154"/>
      <c r="J14" s="154"/>
      <c r="K14" s="154"/>
      <c r="L14" s="154"/>
      <c r="M14" s="154"/>
      <c r="N14" s="154"/>
      <c r="O14" s="154"/>
      <c r="P14" s="154"/>
      <c r="Q14" s="154"/>
      <c r="R14" s="154"/>
      <c r="S14" s="154"/>
      <c r="T14" s="154"/>
      <c r="U14" s="154"/>
      <c r="V14" s="154"/>
      <c r="W14" s="154"/>
      <c r="X14" s="154"/>
      <c r="Y14" s="154"/>
      <c r="Z14" s="155"/>
    </row>
    <row r="15" spans="1:26" x14ac:dyDescent="0.25">
      <c r="A15" s="1"/>
      <c r="B15" s="160"/>
      <c r="C15" s="38"/>
      <c r="D15" s="38"/>
      <c r="E15" s="38"/>
      <c r="F15" s="153"/>
      <c r="G15" s="154"/>
      <c r="H15" s="154"/>
      <c r="I15" s="154"/>
      <c r="J15" s="154"/>
      <c r="K15" s="154"/>
      <c r="L15" s="154"/>
      <c r="M15" s="154"/>
      <c r="N15" s="154"/>
      <c r="O15" s="154"/>
      <c r="P15" s="154"/>
      <c r="Q15" s="154"/>
      <c r="R15" s="154"/>
      <c r="S15" s="154"/>
      <c r="T15" s="154"/>
      <c r="U15" s="154"/>
      <c r="V15" s="154"/>
      <c r="W15" s="154"/>
      <c r="X15" s="154"/>
      <c r="Y15" s="154"/>
      <c r="Z15" s="155"/>
    </row>
    <row r="16" spans="1:26" x14ac:dyDescent="0.25">
      <c r="A16" s="1"/>
      <c r="B16" s="161"/>
      <c r="C16" s="39"/>
      <c r="D16" s="39"/>
      <c r="E16" s="39"/>
      <c r="F16" s="156"/>
      <c r="G16" s="157"/>
      <c r="H16" s="157"/>
      <c r="I16" s="157"/>
      <c r="J16" s="157"/>
      <c r="K16" s="157"/>
      <c r="L16" s="157"/>
      <c r="M16" s="157"/>
      <c r="N16" s="157"/>
      <c r="O16" s="157"/>
      <c r="P16" s="157"/>
      <c r="Q16" s="157"/>
      <c r="R16" s="157"/>
      <c r="S16" s="157"/>
      <c r="T16" s="157"/>
      <c r="U16" s="157"/>
      <c r="V16" s="157"/>
      <c r="W16" s="157"/>
      <c r="X16" s="157"/>
      <c r="Y16" s="157"/>
      <c r="Z16" s="158"/>
    </row>
    <row r="17" spans="1:26" x14ac:dyDescent="0.25">
      <c r="A17" s="1"/>
      <c r="B17" s="201" t="s">
        <v>3</v>
      </c>
      <c r="C17" s="72"/>
      <c r="D17" s="72"/>
      <c r="E17" s="72"/>
      <c r="F17" s="150" t="s">
        <v>53</v>
      </c>
      <c r="G17" s="151"/>
      <c r="H17" s="151"/>
      <c r="I17" s="151"/>
      <c r="J17" s="151"/>
      <c r="K17" s="151"/>
      <c r="L17" s="151"/>
      <c r="M17" s="151"/>
      <c r="N17" s="151"/>
      <c r="O17" s="151"/>
      <c r="P17" s="151"/>
      <c r="Q17" s="151"/>
      <c r="R17" s="151"/>
      <c r="S17" s="151"/>
      <c r="T17" s="151"/>
      <c r="U17" s="151"/>
      <c r="V17" s="151"/>
      <c r="W17" s="151"/>
      <c r="X17" s="151"/>
      <c r="Y17" s="151"/>
      <c r="Z17" s="152"/>
    </row>
    <row r="18" spans="1:26" ht="29.25" customHeight="1" x14ac:dyDescent="0.25">
      <c r="A18" s="1"/>
      <c r="B18" s="202"/>
      <c r="C18" s="73"/>
      <c r="D18" s="73"/>
      <c r="E18" s="73"/>
      <c r="F18" s="156"/>
      <c r="G18" s="157"/>
      <c r="H18" s="157"/>
      <c r="I18" s="157"/>
      <c r="J18" s="157"/>
      <c r="K18" s="157"/>
      <c r="L18" s="157"/>
      <c r="M18" s="157"/>
      <c r="N18" s="157"/>
      <c r="O18" s="157"/>
      <c r="P18" s="157"/>
      <c r="Q18" s="157"/>
      <c r="R18" s="157"/>
      <c r="S18" s="157"/>
      <c r="T18" s="157"/>
      <c r="U18" s="157"/>
      <c r="V18" s="157"/>
      <c r="W18" s="157"/>
      <c r="X18" s="157"/>
      <c r="Y18" s="157"/>
      <c r="Z18" s="158"/>
    </row>
    <row r="19" spans="1:26" ht="76.5" x14ac:dyDescent="0.25">
      <c r="A19" s="1"/>
      <c r="B19" s="23" t="s">
        <v>4</v>
      </c>
      <c r="C19" s="74"/>
      <c r="D19" s="74"/>
      <c r="E19" s="74"/>
      <c r="F19" s="203" t="s">
        <v>53</v>
      </c>
      <c r="G19" s="189"/>
      <c r="H19" s="189"/>
      <c r="I19" s="189"/>
      <c r="J19" s="189"/>
      <c r="K19" s="189"/>
      <c r="L19" s="189"/>
      <c r="M19" s="189"/>
      <c r="N19" s="189"/>
      <c r="O19" s="189"/>
      <c r="P19" s="189"/>
      <c r="Q19" s="189"/>
      <c r="R19" s="189"/>
      <c r="S19" s="189"/>
      <c r="T19" s="189"/>
      <c r="U19" s="189"/>
      <c r="V19" s="189"/>
      <c r="W19" s="189"/>
      <c r="X19" s="189"/>
      <c r="Y19" s="189"/>
      <c r="Z19" s="190"/>
    </row>
    <row r="20" spans="1:26" x14ac:dyDescent="0.25">
      <c r="A20" s="1"/>
      <c r="B20" s="148" t="s">
        <v>5</v>
      </c>
      <c r="C20" s="28"/>
      <c r="D20" s="28"/>
      <c r="E20" s="28"/>
      <c r="F20" s="204">
        <v>0</v>
      </c>
      <c r="G20" s="205"/>
      <c r="H20" s="205"/>
      <c r="I20" s="206"/>
      <c r="J20" s="210" t="s">
        <v>6</v>
      </c>
      <c r="K20" s="211"/>
      <c r="L20" s="211"/>
      <c r="M20" s="211"/>
      <c r="N20" s="211"/>
      <c r="O20" s="211"/>
      <c r="P20" s="212"/>
      <c r="Q20" s="216">
        <v>5000000</v>
      </c>
      <c r="R20" s="217"/>
      <c r="S20" s="217"/>
      <c r="T20" s="217"/>
      <c r="U20" s="217"/>
      <c r="V20" s="217"/>
      <c r="W20" s="217"/>
      <c r="X20" s="217"/>
      <c r="Y20" s="217"/>
      <c r="Z20" s="218"/>
    </row>
    <row r="21" spans="1:26" ht="22.5" customHeight="1" x14ac:dyDescent="0.25">
      <c r="A21" s="1"/>
      <c r="B21" s="148"/>
      <c r="C21" s="36"/>
      <c r="D21" s="36"/>
      <c r="E21" s="36"/>
      <c r="F21" s="207"/>
      <c r="G21" s="208"/>
      <c r="H21" s="208"/>
      <c r="I21" s="209"/>
      <c r="J21" s="213"/>
      <c r="K21" s="214"/>
      <c r="L21" s="214"/>
      <c r="M21" s="214"/>
      <c r="N21" s="214"/>
      <c r="O21" s="214"/>
      <c r="P21" s="215"/>
      <c r="Q21" s="219"/>
      <c r="R21" s="220"/>
      <c r="S21" s="220"/>
      <c r="T21" s="220"/>
      <c r="U21" s="220"/>
      <c r="V21" s="220"/>
      <c r="W21" s="220"/>
      <c r="X21" s="220"/>
      <c r="Y21" s="220"/>
      <c r="Z21" s="221"/>
    </row>
    <row r="22" spans="1:26" x14ac:dyDescent="0.25">
      <c r="A22" s="1"/>
      <c r="B22" s="194"/>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6"/>
    </row>
    <row r="23" spans="1:26" x14ac:dyDescent="0.25">
      <c r="A23" s="1"/>
      <c r="B23" s="188" t="s">
        <v>7</v>
      </c>
      <c r="C23" s="189"/>
      <c r="D23" s="189"/>
      <c r="E23" s="189"/>
      <c r="F23" s="190"/>
      <c r="G23" s="191" t="s">
        <v>54</v>
      </c>
      <c r="H23" s="192"/>
      <c r="I23" s="192"/>
      <c r="J23" s="192"/>
      <c r="K23" s="192"/>
      <c r="L23" s="192"/>
      <c r="M23" s="192"/>
      <c r="N23" s="192"/>
      <c r="O23" s="192"/>
      <c r="P23" s="192"/>
      <c r="Q23" s="192"/>
      <c r="R23" s="192"/>
      <c r="S23" s="192"/>
      <c r="T23" s="192"/>
      <c r="U23" s="192"/>
      <c r="V23" s="192"/>
      <c r="W23" s="192"/>
      <c r="X23" s="192"/>
      <c r="Y23" s="192"/>
      <c r="Z23" s="193"/>
    </row>
    <row r="24" spans="1:26" x14ac:dyDescent="0.25">
      <c r="A24" s="1"/>
      <c r="B24" s="197" t="s">
        <v>8</v>
      </c>
      <c r="C24" s="192"/>
      <c r="D24" s="192"/>
      <c r="E24" s="192"/>
      <c r="F24" s="193"/>
      <c r="G24" s="198" t="s">
        <v>55</v>
      </c>
      <c r="H24" s="199"/>
      <c r="I24" s="199"/>
      <c r="J24" s="199"/>
      <c r="K24" s="199"/>
      <c r="L24" s="199"/>
      <c r="M24" s="199"/>
      <c r="N24" s="199"/>
      <c r="O24" s="199"/>
      <c r="P24" s="199"/>
      <c r="Q24" s="199"/>
      <c r="R24" s="199"/>
      <c r="S24" s="199"/>
      <c r="T24" s="199"/>
      <c r="U24" s="199"/>
      <c r="V24" s="199"/>
      <c r="W24" s="199"/>
      <c r="X24" s="199"/>
      <c r="Y24" s="199"/>
      <c r="Z24" s="200"/>
    </row>
    <row r="25" spans="1:26" x14ac:dyDescent="0.25">
      <c r="A25" s="2"/>
      <c r="B25" s="176" t="s">
        <v>9</v>
      </c>
      <c r="C25" s="177"/>
      <c r="D25" s="177"/>
      <c r="E25" s="177"/>
      <c r="F25" s="178"/>
      <c r="G25" s="176" t="s">
        <v>10</v>
      </c>
      <c r="H25" s="177"/>
      <c r="I25" s="177"/>
      <c r="J25" s="177"/>
      <c r="K25" s="177"/>
      <c r="L25" s="177"/>
      <c r="M25" s="177"/>
      <c r="N25" s="177"/>
      <c r="O25" s="177"/>
      <c r="P25" s="177"/>
      <c r="Q25" s="177"/>
      <c r="R25" s="177"/>
      <c r="S25" s="177"/>
      <c r="T25" s="177"/>
      <c r="U25" s="177"/>
      <c r="V25" s="177"/>
      <c r="W25" s="177"/>
      <c r="X25" s="177"/>
      <c r="Y25" s="177"/>
      <c r="Z25" s="178"/>
    </row>
    <row r="26" spans="1:26" x14ac:dyDescent="0.25">
      <c r="A26" s="1"/>
      <c r="B26" s="176"/>
      <c r="C26" s="177"/>
      <c r="D26" s="177"/>
      <c r="E26" s="177"/>
      <c r="F26" s="178"/>
      <c r="G26" s="3" t="s">
        <v>11</v>
      </c>
      <c r="H26" s="75">
        <v>2</v>
      </c>
      <c r="I26" s="3" t="s">
        <v>12</v>
      </c>
      <c r="J26" s="179" t="s">
        <v>56</v>
      </c>
      <c r="K26" s="180"/>
      <c r="L26" s="181" t="s">
        <v>13</v>
      </c>
      <c r="M26" s="182"/>
      <c r="N26" s="183"/>
      <c r="O26" s="41"/>
      <c r="P26" s="179" t="s">
        <v>56</v>
      </c>
      <c r="Q26" s="184"/>
      <c r="R26" s="184"/>
      <c r="S26" s="180"/>
      <c r="T26" s="4"/>
      <c r="U26" s="5"/>
      <c r="V26" s="5"/>
      <c r="W26" s="5"/>
      <c r="X26" s="5"/>
      <c r="Y26" s="5"/>
      <c r="Z26" s="6"/>
    </row>
    <row r="27" spans="1:26" x14ac:dyDescent="0.25">
      <c r="A27" s="1"/>
      <c r="B27" s="185"/>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7"/>
    </row>
    <row r="28" spans="1:26" x14ac:dyDescent="0.25">
      <c r="A28" s="1"/>
      <c r="B28" s="188" t="s">
        <v>14</v>
      </c>
      <c r="C28" s="189"/>
      <c r="D28" s="189"/>
      <c r="E28" s="189"/>
      <c r="F28" s="190"/>
      <c r="G28" s="191" t="s">
        <v>57</v>
      </c>
      <c r="H28" s="192"/>
      <c r="I28" s="192"/>
      <c r="J28" s="192"/>
      <c r="K28" s="192"/>
      <c r="L28" s="192"/>
      <c r="M28" s="192"/>
      <c r="N28" s="192"/>
      <c r="O28" s="192"/>
      <c r="P28" s="192"/>
      <c r="Q28" s="192"/>
      <c r="R28" s="192"/>
      <c r="S28" s="192"/>
      <c r="T28" s="192"/>
      <c r="U28" s="192"/>
      <c r="V28" s="192"/>
      <c r="W28" s="192"/>
      <c r="X28" s="192"/>
      <c r="Y28" s="192"/>
      <c r="Z28" s="193"/>
    </row>
    <row r="29" spans="1:26" x14ac:dyDescent="0.25">
      <c r="A29" s="1"/>
      <c r="B29" s="7"/>
      <c r="C29" s="8"/>
      <c r="D29" s="8"/>
      <c r="E29" s="8"/>
      <c r="F29" s="8"/>
      <c r="G29" s="8"/>
      <c r="H29" s="8"/>
      <c r="I29" s="8"/>
      <c r="J29" s="8"/>
      <c r="K29" s="8"/>
      <c r="L29" s="8"/>
      <c r="M29" s="8"/>
      <c r="N29" s="8"/>
      <c r="O29" s="8"/>
      <c r="P29" s="8"/>
      <c r="Q29" s="8"/>
      <c r="R29" s="8"/>
      <c r="S29" s="8"/>
      <c r="T29" s="8"/>
      <c r="U29" s="8"/>
      <c r="V29" s="8"/>
      <c r="W29" s="8"/>
      <c r="X29" s="8"/>
      <c r="Y29" s="8"/>
      <c r="Z29" s="9"/>
    </row>
    <row r="30" spans="1:26" x14ac:dyDescent="0.25">
      <c r="A30" s="1"/>
      <c r="B30" s="203" t="s">
        <v>15</v>
      </c>
      <c r="C30" s="257"/>
      <c r="D30" s="257"/>
      <c r="E30" s="257"/>
      <c r="F30" s="190"/>
      <c r="G30" s="10" t="s">
        <v>16</v>
      </c>
      <c r="H30" s="10" t="s">
        <v>58</v>
      </c>
      <c r="I30" s="191" t="s">
        <v>17</v>
      </c>
      <c r="J30" s="192"/>
      <c r="K30" s="193"/>
      <c r="L30" s="258" t="s">
        <v>18</v>
      </c>
      <c r="M30" s="259"/>
      <c r="N30" s="259"/>
      <c r="O30" s="259"/>
      <c r="P30" s="259"/>
      <c r="Q30" s="259"/>
      <c r="R30" s="259"/>
      <c r="S30" s="259"/>
      <c r="T30" s="259"/>
      <c r="U30" s="259"/>
      <c r="V30" s="259"/>
      <c r="W30" s="259"/>
      <c r="X30" s="259"/>
      <c r="Y30" s="259"/>
      <c r="Z30" s="260"/>
    </row>
    <row r="31" spans="1:26" x14ac:dyDescent="0.25">
      <c r="A31" s="1"/>
      <c r="B31" s="261"/>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3"/>
    </row>
    <row r="32" spans="1:26" x14ac:dyDescent="0.25">
      <c r="A32" s="1"/>
      <c r="B32" s="264" t="s">
        <v>19</v>
      </c>
      <c r="C32" s="265"/>
      <c r="D32" s="265"/>
      <c r="E32" s="265"/>
      <c r="F32" s="265"/>
      <c r="G32" s="265"/>
      <c r="H32" s="265"/>
      <c r="I32" s="265"/>
      <c r="J32" s="265"/>
      <c r="K32" s="265"/>
      <c r="L32" s="265"/>
      <c r="M32" s="265"/>
      <c r="N32" s="265"/>
      <c r="O32" s="265"/>
      <c r="P32" s="265"/>
      <c r="Q32" s="265"/>
      <c r="R32" s="265"/>
      <c r="S32" s="265"/>
      <c r="T32" s="265"/>
      <c r="U32" s="265"/>
      <c r="V32" s="265"/>
      <c r="W32" s="265"/>
      <c r="X32" s="265"/>
      <c r="Y32" s="265"/>
      <c r="Z32" s="266"/>
    </row>
    <row r="33" spans="2:26" x14ac:dyDescent="0.25">
      <c r="B33" s="267" t="s">
        <v>20</v>
      </c>
      <c r="C33" s="225" t="s">
        <v>59</v>
      </c>
      <c r="D33" s="269"/>
      <c r="E33" s="269"/>
      <c r="F33" s="269"/>
      <c r="G33" s="269"/>
      <c r="H33" s="269"/>
      <c r="I33" s="269"/>
      <c r="J33" s="269"/>
      <c r="K33" s="269"/>
      <c r="L33" s="269"/>
      <c r="M33" s="269"/>
      <c r="N33" s="269"/>
      <c r="O33" s="269"/>
      <c r="P33" s="269"/>
      <c r="Q33" s="269"/>
      <c r="R33" s="269"/>
      <c r="S33" s="269"/>
      <c r="T33" s="269"/>
      <c r="U33" s="269"/>
      <c r="V33" s="269"/>
      <c r="W33" s="269"/>
      <c r="X33" s="269"/>
      <c r="Y33" s="269"/>
      <c r="Z33" s="226"/>
    </row>
    <row r="34" spans="2:26" x14ac:dyDescent="0.25">
      <c r="B34" s="268"/>
      <c r="C34" s="270"/>
      <c r="D34" s="271"/>
      <c r="E34" s="271"/>
      <c r="F34" s="271"/>
      <c r="G34" s="271"/>
      <c r="H34" s="271"/>
      <c r="I34" s="271"/>
      <c r="J34" s="271"/>
      <c r="K34" s="271"/>
      <c r="L34" s="271"/>
      <c r="M34" s="271"/>
      <c r="N34" s="271"/>
      <c r="O34" s="271"/>
      <c r="P34" s="271"/>
      <c r="Q34" s="271"/>
      <c r="R34" s="271"/>
      <c r="S34" s="271"/>
      <c r="T34" s="271"/>
      <c r="U34" s="271"/>
      <c r="V34" s="271"/>
      <c r="W34" s="271"/>
      <c r="X34" s="271"/>
      <c r="Y34" s="271"/>
      <c r="Z34" s="272"/>
    </row>
    <row r="35" spans="2:26" x14ac:dyDescent="0.25">
      <c r="B35" s="268"/>
      <c r="C35" s="227"/>
      <c r="D35" s="273"/>
      <c r="E35" s="273"/>
      <c r="F35" s="273"/>
      <c r="G35" s="273"/>
      <c r="H35" s="273"/>
      <c r="I35" s="273"/>
      <c r="J35" s="273"/>
      <c r="K35" s="273"/>
      <c r="L35" s="273"/>
      <c r="M35" s="273"/>
      <c r="N35" s="273"/>
      <c r="O35" s="273"/>
      <c r="P35" s="273"/>
      <c r="Q35" s="273"/>
      <c r="R35" s="273"/>
      <c r="S35" s="273"/>
      <c r="T35" s="273"/>
      <c r="U35" s="273"/>
      <c r="V35" s="273"/>
      <c r="W35" s="273"/>
      <c r="X35" s="273"/>
      <c r="Y35" s="273"/>
      <c r="Z35" s="228"/>
    </row>
    <row r="36" spans="2:26" x14ac:dyDescent="0.25">
      <c r="B36" s="241"/>
      <c r="C36" s="242"/>
      <c r="D36" s="242"/>
      <c r="E36" s="242"/>
      <c r="F36" s="242"/>
      <c r="G36" s="242"/>
      <c r="H36" s="242"/>
      <c r="I36" s="242"/>
      <c r="J36" s="242"/>
      <c r="K36" s="242"/>
      <c r="L36" s="242"/>
      <c r="M36" s="242"/>
      <c r="N36" s="242"/>
      <c r="O36" s="242"/>
      <c r="P36" s="242"/>
      <c r="Q36" s="242"/>
      <c r="R36" s="242"/>
      <c r="S36" s="242"/>
      <c r="T36" s="242"/>
      <c r="U36" s="242"/>
      <c r="V36" s="242"/>
      <c r="W36" s="242"/>
      <c r="X36" s="242"/>
      <c r="Y36" s="242"/>
      <c r="Z36" s="243"/>
    </row>
    <row r="37" spans="2:26" x14ac:dyDescent="0.25">
      <c r="B37" s="244" t="s">
        <v>21</v>
      </c>
      <c r="C37" s="235" t="s">
        <v>60</v>
      </c>
      <c r="D37" s="236"/>
      <c r="E37" s="236"/>
      <c r="F37" s="236"/>
      <c r="G37" s="236"/>
      <c r="H37" s="236"/>
      <c r="I37" s="236"/>
      <c r="J37" s="236"/>
      <c r="K37" s="236"/>
      <c r="L37" s="236"/>
      <c r="M37" s="236"/>
      <c r="N37" s="236"/>
      <c r="O37" s="236"/>
      <c r="P37" s="236"/>
      <c r="Q37" s="236"/>
      <c r="R37" s="236"/>
      <c r="S37" s="236"/>
      <c r="T37" s="236"/>
      <c r="U37" s="236"/>
      <c r="V37" s="236"/>
      <c r="W37" s="236"/>
      <c r="X37" s="236"/>
      <c r="Y37" s="236"/>
      <c r="Z37" s="237"/>
    </row>
    <row r="38" spans="2:26" x14ac:dyDescent="0.25">
      <c r="B38" s="245"/>
      <c r="C38" s="247"/>
      <c r="D38" s="248"/>
      <c r="E38" s="248"/>
      <c r="F38" s="248"/>
      <c r="G38" s="248"/>
      <c r="H38" s="248"/>
      <c r="I38" s="248"/>
      <c r="J38" s="248"/>
      <c r="K38" s="248"/>
      <c r="L38" s="248"/>
      <c r="M38" s="248"/>
      <c r="N38" s="248"/>
      <c r="O38" s="248"/>
      <c r="P38" s="248"/>
      <c r="Q38" s="248"/>
      <c r="R38" s="248"/>
      <c r="S38" s="248"/>
      <c r="T38" s="248"/>
      <c r="U38" s="248"/>
      <c r="V38" s="248"/>
      <c r="W38" s="248"/>
      <c r="X38" s="248"/>
      <c r="Y38" s="248"/>
      <c r="Z38" s="249"/>
    </row>
    <row r="39" spans="2:26" x14ac:dyDescent="0.25">
      <c r="B39" s="246"/>
      <c r="C39" s="238"/>
      <c r="D39" s="239"/>
      <c r="E39" s="239"/>
      <c r="F39" s="239"/>
      <c r="G39" s="239"/>
      <c r="H39" s="239"/>
      <c r="I39" s="239"/>
      <c r="J39" s="239"/>
      <c r="K39" s="239"/>
      <c r="L39" s="239"/>
      <c r="M39" s="239"/>
      <c r="N39" s="239"/>
      <c r="O39" s="239"/>
      <c r="P39" s="239"/>
      <c r="Q39" s="239"/>
      <c r="R39" s="239"/>
      <c r="S39" s="239"/>
      <c r="T39" s="239"/>
      <c r="U39" s="239"/>
      <c r="V39" s="239"/>
      <c r="W39" s="239"/>
      <c r="X39" s="239"/>
      <c r="Y39" s="239"/>
      <c r="Z39" s="240"/>
    </row>
    <row r="40" spans="2:26" x14ac:dyDescent="0.25">
      <c r="B40" s="250"/>
      <c r="C40" s="251"/>
      <c r="D40" s="251"/>
      <c r="E40" s="251"/>
      <c r="F40" s="251"/>
      <c r="G40" s="251"/>
      <c r="H40" s="251"/>
      <c r="I40" s="251"/>
      <c r="J40" s="251"/>
      <c r="K40" s="251"/>
      <c r="L40" s="251"/>
      <c r="M40" s="251"/>
      <c r="N40" s="251"/>
      <c r="O40" s="251"/>
      <c r="P40" s="251"/>
      <c r="Q40" s="251"/>
      <c r="R40" s="251"/>
      <c r="S40" s="251"/>
      <c r="T40" s="251"/>
      <c r="U40" s="251"/>
      <c r="V40" s="251"/>
      <c r="W40" s="251"/>
      <c r="X40" s="251"/>
      <c r="Y40" s="251"/>
      <c r="Z40" s="252"/>
    </row>
    <row r="41" spans="2:26" ht="15" customHeight="1" x14ac:dyDescent="0.25">
      <c r="B41" s="253" t="s">
        <v>22</v>
      </c>
      <c r="C41" s="254"/>
      <c r="D41" s="255"/>
      <c r="E41" s="255"/>
      <c r="F41" s="255"/>
      <c r="G41" s="255"/>
      <c r="H41" s="255"/>
      <c r="I41" s="254"/>
      <c r="J41" s="254"/>
      <c r="K41" s="256"/>
      <c r="L41" s="235" t="s">
        <v>61</v>
      </c>
      <c r="M41" s="237"/>
      <c r="N41" s="235" t="s">
        <v>23</v>
      </c>
      <c r="O41" s="236"/>
      <c r="P41" s="237"/>
      <c r="Q41" s="235"/>
      <c r="R41" s="236"/>
      <c r="S41" s="237"/>
      <c r="T41" s="235"/>
      <c r="U41" s="236"/>
      <c r="V41" s="237"/>
      <c r="W41" s="235"/>
      <c r="X41" s="236"/>
      <c r="Y41" s="237"/>
      <c r="Z41" s="222" t="s">
        <v>0</v>
      </c>
    </row>
    <row r="42" spans="2:26" x14ac:dyDescent="0.25">
      <c r="B42" s="225" t="s">
        <v>24</v>
      </c>
      <c r="C42" s="226"/>
      <c r="D42" s="225" t="s">
        <v>62</v>
      </c>
      <c r="E42" s="226"/>
      <c r="F42" s="229" t="s">
        <v>25</v>
      </c>
      <c r="G42" s="230"/>
      <c r="H42" s="233" t="s">
        <v>63</v>
      </c>
      <c r="I42" s="235" t="s">
        <v>64</v>
      </c>
      <c r="J42" s="236"/>
      <c r="K42" s="237"/>
      <c r="L42" s="247"/>
      <c r="M42" s="249"/>
      <c r="N42" s="238"/>
      <c r="O42" s="239"/>
      <c r="P42" s="240"/>
      <c r="Q42" s="238"/>
      <c r="R42" s="239"/>
      <c r="S42" s="240"/>
      <c r="T42" s="238"/>
      <c r="U42" s="239"/>
      <c r="V42" s="240"/>
      <c r="W42" s="238"/>
      <c r="X42" s="239"/>
      <c r="Y42" s="240"/>
      <c r="Z42" s="223"/>
    </row>
    <row r="43" spans="2:26" ht="30" x14ac:dyDescent="0.25">
      <c r="B43" s="227"/>
      <c r="C43" s="228"/>
      <c r="D43" s="227"/>
      <c r="E43" s="228"/>
      <c r="F43" s="231"/>
      <c r="G43" s="232"/>
      <c r="H43" s="234"/>
      <c r="I43" s="238"/>
      <c r="J43" s="239"/>
      <c r="K43" s="240"/>
      <c r="L43" s="238"/>
      <c r="M43" s="240"/>
      <c r="N43" s="42" t="s">
        <v>44</v>
      </c>
      <c r="O43" s="76" t="s">
        <v>65</v>
      </c>
      <c r="P43" s="77" t="s">
        <v>66</v>
      </c>
      <c r="Q43" s="42"/>
      <c r="R43" s="76"/>
      <c r="S43" s="77"/>
      <c r="T43" s="42"/>
      <c r="U43" s="76"/>
      <c r="V43" s="77"/>
      <c r="W43" s="42"/>
      <c r="X43" s="76"/>
      <c r="Y43" s="77"/>
      <c r="Z43" s="224"/>
    </row>
    <row r="44" spans="2:26" x14ac:dyDescent="0.25">
      <c r="B44" s="290" t="s">
        <v>67</v>
      </c>
      <c r="C44" s="291"/>
      <c r="D44" s="78" t="s">
        <v>68</v>
      </c>
      <c r="E44" s="79" t="s">
        <v>69</v>
      </c>
      <c r="F44" s="150" t="s">
        <v>70</v>
      </c>
      <c r="G44" s="294"/>
      <c r="H44" s="299" t="s">
        <v>71</v>
      </c>
      <c r="I44" s="80" t="s">
        <v>26</v>
      </c>
      <c r="J44" s="280">
        <f>100+P44</f>
        <v>150</v>
      </c>
      <c r="K44" s="281"/>
      <c r="L44" s="286">
        <f>+((J44-J45)/J45)*100%</f>
        <v>0.2</v>
      </c>
      <c r="M44" s="287"/>
      <c r="N44" s="274">
        <f>+((P44-P45)/+P45)*100%</f>
        <v>0</v>
      </c>
      <c r="O44" s="81" t="s">
        <v>68</v>
      </c>
      <c r="P44" s="27">
        <v>50</v>
      </c>
      <c r="Q44" s="274"/>
      <c r="R44" s="81"/>
      <c r="S44" s="27"/>
      <c r="T44" s="274"/>
      <c r="U44" s="81"/>
      <c r="V44" s="27"/>
      <c r="W44" s="274"/>
      <c r="X44" s="81"/>
      <c r="Y44" s="27"/>
      <c r="Z44" s="276">
        <f>+J44/J45</f>
        <v>1.2</v>
      </c>
    </row>
    <row r="45" spans="2:26" ht="23.25" customHeight="1" x14ac:dyDescent="0.25">
      <c r="B45" s="292"/>
      <c r="C45" s="293"/>
      <c r="D45" s="82"/>
      <c r="E45" s="282" t="s">
        <v>72</v>
      </c>
      <c r="F45" s="295"/>
      <c r="G45" s="296"/>
      <c r="H45" s="300"/>
      <c r="I45" s="80" t="s">
        <v>73</v>
      </c>
      <c r="J45" s="280">
        <f>75+P45</f>
        <v>125</v>
      </c>
      <c r="K45" s="281"/>
      <c r="L45" s="288"/>
      <c r="M45" s="289"/>
      <c r="N45" s="275"/>
      <c r="O45" s="81" t="s">
        <v>74</v>
      </c>
      <c r="P45" s="35">
        <v>50</v>
      </c>
      <c r="Q45" s="275"/>
      <c r="R45" s="81"/>
      <c r="S45" s="35"/>
      <c r="T45" s="275"/>
      <c r="U45" s="81"/>
      <c r="V45" s="35"/>
      <c r="W45" s="275"/>
      <c r="X45" s="81"/>
      <c r="Y45" s="35"/>
      <c r="Z45" s="277"/>
    </row>
    <row r="46" spans="2:26" x14ac:dyDescent="0.25">
      <c r="B46" s="83"/>
      <c r="C46" s="84"/>
      <c r="D46" s="82"/>
      <c r="E46" s="282"/>
      <c r="F46" s="295"/>
      <c r="G46" s="296"/>
      <c r="H46" s="284" t="s">
        <v>75</v>
      </c>
      <c r="I46" s="80" t="s">
        <v>26</v>
      </c>
      <c r="J46" s="280">
        <f>+P46+100</f>
        <v>200</v>
      </c>
      <c r="K46" s="281"/>
      <c r="L46" s="286">
        <f>+((J46-J47)/J47)*100%</f>
        <v>1.6666666666666667</v>
      </c>
      <c r="M46" s="287"/>
      <c r="N46" s="274">
        <f>+((P46-P47)/+P47)*100%</f>
        <v>0.33333333333333331</v>
      </c>
      <c r="O46" s="81" t="s">
        <v>68</v>
      </c>
      <c r="P46" s="27">
        <v>100</v>
      </c>
      <c r="Q46" s="274"/>
      <c r="R46" s="81"/>
      <c r="S46" s="27"/>
      <c r="T46" s="274"/>
      <c r="U46" s="81"/>
      <c r="V46" s="27"/>
      <c r="W46" s="274"/>
      <c r="X46" s="81"/>
      <c r="Y46" s="27"/>
      <c r="Z46" s="276">
        <f>+J46/J47</f>
        <v>2.6666666666666665</v>
      </c>
    </row>
    <row r="47" spans="2:26" x14ac:dyDescent="0.25">
      <c r="B47" s="278" t="s">
        <v>76</v>
      </c>
      <c r="C47" s="279"/>
      <c r="D47" s="85"/>
      <c r="E47" s="283"/>
      <c r="F47" s="297"/>
      <c r="G47" s="298"/>
      <c r="H47" s="285"/>
      <c r="I47" s="80" t="s">
        <v>73</v>
      </c>
      <c r="J47" s="280">
        <f>75+S47</f>
        <v>75</v>
      </c>
      <c r="K47" s="281"/>
      <c r="L47" s="288"/>
      <c r="M47" s="289"/>
      <c r="N47" s="275"/>
      <c r="O47" s="81" t="s">
        <v>74</v>
      </c>
      <c r="P47" s="35">
        <v>75</v>
      </c>
      <c r="Q47" s="275"/>
      <c r="R47" s="81"/>
      <c r="S47" s="35"/>
      <c r="T47" s="275"/>
      <c r="U47" s="81"/>
      <c r="V47" s="35"/>
      <c r="W47" s="275"/>
      <c r="X47" s="81"/>
      <c r="Y47" s="35"/>
      <c r="Z47" s="277"/>
    </row>
    <row r="48" spans="2:26" x14ac:dyDescent="0.25">
      <c r="B48" s="325" t="s">
        <v>77</v>
      </c>
      <c r="C48" s="326"/>
      <c r="D48" s="86" t="s">
        <v>74</v>
      </c>
      <c r="E48" s="87" t="s">
        <v>78</v>
      </c>
      <c r="F48" s="150" t="s">
        <v>70</v>
      </c>
      <c r="G48" s="294"/>
      <c r="H48" s="284" t="s">
        <v>79</v>
      </c>
      <c r="I48" s="329"/>
      <c r="J48" s="330"/>
      <c r="K48" s="331"/>
      <c r="L48" s="315" t="s">
        <v>63</v>
      </c>
      <c r="M48" s="316"/>
      <c r="N48" s="335">
        <v>1250000</v>
      </c>
      <c r="O48" s="336"/>
      <c r="P48" s="337"/>
      <c r="Q48" s="301">
        <f>+Q61</f>
        <v>1250000</v>
      </c>
      <c r="R48" s="302"/>
      <c r="S48" s="303"/>
      <c r="T48" s="301">
        <v>1250000</v>
      </c>
      <c r="U48" s="302"/>
      <c r="V48" s="303"/>
      <c r="W48" s="301">
        <v>1250000</v>
      </c>
      <c r="X48" s="302"/>
      <c r="Y48" s="303"/>
      <c r="Z48" s="307">
        <f>+N48+Q48+T48</f>
        <v>3750000</v>
      </c>
    </row>
    <row r="49" spans="2:26" x14ac:dyDescent="0.25">
      <c r="B49" s="327"/>
      <c r="C49" s="328"/>
      <c r="D49" s="82"/>
      <c r="E49" s="282" t="s">
        <v>80</v>
      </c>
      <c r="F49" s="295"/>
      <c r="G49" s="296"/>
      <c r="H49" s="285"/>
      <c r="I49" s="332"/>
      <c r="J49" s="333"/>
      <c r="K49" s="334"/>
      <c r="L49" s="317"/>
      <c r="M49" s="318"/>
      <c r="N49" s="338"/>
      <c r="O49" s="339"/>
      <c r="P49" s="340"/>
      <c r="Q49" s="304"/>
      <c r="R49" s="305"/>
      <c r="S49" s="306"/>
      <c r="T49" s="304"/>
      <c r="U49" s="305"/>
      <c r="V49" s="306"/>
      <c r="W49" s="304"/>
      <c r="X49" s="305"/>
      <c r="Y49" s="306"/>
      <c r="Z49" s="308"/>
    </row>
    <row r="50" spans="2:26" x14ac:dyDescent="0.25">
      <c r="B50" s="88"/>
      <c r="C50" s="89"/>
      <c r="D50" s="82"/>
      <c r="E50" s="282"/>
      <c r="F50" s="295"/>
      <c r="G50" s="296"/>
      <c r="H50" s="284" t="s">
        <v>81</v>
      </c>
      <c r="I50" s="90"/>
      <c r="J50" s="91"/>
      <c r="K50" s="92"/>
      <c r="L50" s="315"/>
      <c r="M50" s="316"/>
      <c r="N50" s="319">
        <v>78243</v>
      </c>
      <c r="O50" s="320"/>
      <c r="P50" s="321"/>
      <c r="Q50" s="301">
        <f>+Q63</f>
        <v>157829</v>
      </c>
      <c r="R50" s="302"/>
      <c r="S50" s="303"/>
      <c r="T50" s="301">
        <v>0</v>
      </c>
      <c r="U50" s="302"/>
      <c r="V50" s="303"/>
      <c r="W50" s="301">
        <v>0</v>
      </c>
      <c r="X50" s="302"/>
      <c r="Y50" s="303"/>
      <c r="Z50" s="307">
        <f>+N50+Q50+T50+W50</f>
        <v>236072</v>
      </c>
    </row>
    <row r="51" spans="2:26" x14ac:dyDescent="0.25">
      <c r="B51" s="93" t="s">
        <v>82</v>
      </c>
      <c r="C51" s="94" t="s">
        <v>83</v>
      </c>
      <c r="D51" s="85"/>
      <c r="E51" s="283"/>
      <c r="F51" s="297"/>
      <c r="G51" s="298"/>
      <c r="H51" s="285"/>
      <c r="I51" s="95"/>
      <c r="J51" s="96"/>
      <c r="K51" s="97"/>
      <c r="L51" s="317"/>
      <c r="M51" s="318"/>
      <c r="N51" s="322"/>
      <c r="O51" s="323"/>
      <c r="P51" s="324"/>
      <c r="Q51" s="304"/>
      <c r="R51" s="305"/>
      <c r="S51" s="306"/>
      <c r="T51" s="304"/>
      <c r="U51" s="305"/>
      <c r="V51" s="306"/>
      <c r="W51" s="304"/>
      <c r="X51" s="305"/>
      <c r="Y51" s="306"/>
      <c r="Z51" s="308"/>
    </row>
    <row r="52" spans="2:26" x14ac:dyDescent="0.25">
      <c r="B52" s="309"/>
      <c r="C52" s="310"/>
      <c r="D52" s="311"/>
      <c r="E52" s="311"/>
      <c r="F52" s="310"/>
      <c r="G52" s="310"/>
      <c r="H52" s="310"/>
      <c r="I52" s="311"/>
      <c r="J52" s="311"/>
      <c r="K52" s="311"/>
      <c r="L52" s="310"/>
      <c r="M52" s="310"/>
      <c r="N52" s="310"/>
      <c r="O52" s="310"/>
      <c r="P52" s="310"/>
      <c r="Q52" s="310"/>
      <c r="R52" s="310"/>
      <c r="S52" s="310"/>
      <c r="T52" s="310"/>
      <c r="U52" s="310"/>
      <c r="V52" s="310"/>
      <c r="W52" s="310"/>
      <c r="X52" s="310"/>
      <c r="Y52" s="310"/>
      <c r="Z52" s="312"/>
    </row>
    <row r="53" spans="2:26" x14ac:dyDescent="0.25">
      <c r="B53" s="264" t="s">
        <v>29</v>
      </c>
      <c r="C53" s="313"/>
      <c r="D53" s="313"/>
      <c r="E53" s="313"/>
      <c r="F53" s="313"/>
      <c r="G53" s="313"/>
      <c r="H53" s="313"/>
      <c r="I53" s="313"/>
      <c r="J53" s="313"/>
      <c r="K53" s="313"/>
      <c r="L53" s="313"/>
      <c r="M53" s="313"/>
      <c r="N53" s="313"/>
      <c r="O53" s="313"/>
      <c r="P53" s="313"/>
      <c r="Q53" s="313"/>
      <c r="R53" s="313"/>
      <c r="S53" s="313"/>
      <c r="T53" s="313"/>
      <c r="U53" s="313"/>
      <c r="V53" s="313"/>
      <c r="W53" s="313"/>
      <c r="X53" s="313"/>
      <c r="Y53" s="313"/>
      <c r="Z53" s="314"/>
    </row>
    <row r="54" spans="2:26" x14ac:dyDescent="0.25">
      <c r="B54" s="253" t="s">
        <v>84</v>
      </c>
      <c r="C54" s="254"/>
      <c r="D54" s="255"/>
      <c r="E54" s="255"/>
      <c r="F54" s="255"/>
      <c r="G54" s="255"/>
      <c r="H54" s="255"/>
      <c r="I54" s="254"/>
      <c r="J54" s="254"/>
      <c r="K54" s="256"/>
      <c r="L54" s="235" t="s">
        <v>61</v>
      </c>
      <c r="M54" s="237"/>
      <c r="N54" s="235" t="s">
        <v>23</v>
      </c>
      <c r="O54" s="236"/>
      <c r="P54" s="237"/>
      <c r="Q54" s="235"/>
      <c r="R54" s="236"/>
      <c r="S54" s="237"/>
      <c r="T54" s="235"/>
      <c r="U54" s="236"/>
      <c r="V54" s="237"/>
      <c r="W54" s="235"/>
      <c r="X54" s="236"/>
      <c r="Y54" s="237"/>
      <c r="Z54" s="222" t="s">
        <v>0</v>
      </c>
    </row>
    <row r="55" spans="2:26" x14ac:dyDescent="0.25">
      <c r="B55" s="225" t="s">
        <v>24</v>
      </c>
      <c r="C55" s="226"/>
      <c r="D55" s="225" t="s">
        <v>62</v>
      </c>
      <c r="E55" s="226"/>
      <c r="F55" s="229" t="s">
        <v>25</v>
      </c>
      <c r="G55" s="230"/>
      <c r="H55" s="233" t="s">
        <v>63</v>
      </c>
      <c r="I55" s="235" t="s">
        <v>64</v>
      </c>
      <c r="J55" s="236"/>
      <c r="K55" s="237"/>
      <c r="L55" s="247"/>
      <c r="M55" s="249"/>
      <c r="N55" s="238"/>
      <c r="O55" s="239"/>
      <c r="P55" s="240"/>
      <c r="Q55" s="238"/>
      <c r="R55" s="239"/>
      <c r="S55" s="240"/>
      <c r="T55" s="238"/>
      <c r="U55" s="239"/>
      <c r="V55" s="240"/>
      <c r="W55" s="238"/>
      <c r="X55" s="239"/>
      <c r="Y55" s="240"/>
      <c r="Z55" s="223"/>
    </row>
    <row r="56" spans="2:26" ht="30" x14ac:dyDescent="0.25">
      <c r="B56" s="227"/>
      <c r="C56" s="228"/>
      <c r="D56" s="227"/>
      <c r="E56" s="228"/>
      <c r="F56" s="231"/>
      <c r="G56" s="232"/>
      <c r="H56" s="234"/>
      <c r="I56" s="238"/>
      <c r="J56" s="239"/>
      <c r="K56" s="240"/>
      <c r="L56" s="238"/>
      <c r="M56" s="240"/>
      <c r="N56" s="42" t="s">
        <v>44</v>
      </c>
      <c r="O56" s="76" t="s">
        <v>65</v>
      </c>
      <c r="P56" s="77" t="s">
        <v>66</v>
      </c>
      <c r="Q56" s="42"/>
      <c r="R56" s="76"/>
      <c r="S56" s="77"/>
      <c r="T56" s="42"/>
      <c r="U56" s="76"/>
      <c r="V56" s="77"/>
      <c r="W56" s="42"/>
      <c r="X56" s="76"/>
      <c r="Y56" s="77"/>
      <c r="Z56" s="224"/>
    </row>
    <row r="57" spans="2:26" x14ac:dyDescent="0.25">
      <c r="B57" s="290" t="s">
        <v>67</v>
      </c>
      <c r="C57" s="291"/>
      <c r="D57" s="78" t="s">
        <v>68</v>
      </c>
      <c r="E57" s="79" t="s">
        <v>85</v>
      </c>
      <c r="F57" s="150"/>
      <c r="G57" s="294"/>
      <c r="H57" s="299" t="s">
        <v>71</v>
      </c>
      <c r="I57" s="80" t="s">
        <v>26</v>
      </c>
      <c r="J57" s="280">
        <v>2</v>
      </c>
      <c r="K57" s="281"/>
      <c r="L57" s="286">
        <f>+((J57-J58)/J58)*100%</f>
        <v>1</v>
      </c>
      <c r="M57" s="287"/>
      <c r="N57" s="274">
        <f>+((P57-P58)/+P58)*100%</f>
        <v>0</v>
      </c>
      <c r="O57" s="81" t="s">
        <v>68</v>
      </c>
      <c r="P57" s="27">
        <v>50</v>
      </c>
      <c r="Q57" s="274"/>
      <c r="R57" s="81"/>
      <c r="S57" s="27"/>
      <c r="T57" s="274"/>
      <c r="U57" s="81"/>
      <c r="V57" s="27"/>
      <c r="W57" s="274"/>
      <c r="X57" s="81"/>
      <c r="Y57" s="27"/>
      <c r="Z57" s="276">
        <f>+J57/J58</f>
        <v>2</v>
      </c>
    </row>
    <row r="58" spans="2:26" x14ac:dyDescent="0.25">
      <c r="B58" s="292"/>
      <c r="C58" s="293"/>
      <c r="D58" s="82"/>
      <c r="E58" s="282"/>
      <c r="F58" s="295"/>
      <c r="G58" s="296"/>
      <c r="H58" s="300"/>
      <c r="I58" s="80" t="s">
        <v>73</v>
      </c>
      <c r="J58" s="280">
        <v>1</v>
      </c>
      <c r="K58" s="281"/>
      <c r="L58" s="288"/>
      <c r="M58" s="289"/>
      <c r="N58" s="275"/>
      <c r="O58" s="81" t="s">
        <v>74</v>
      </c>
      <c r="P58" s="35">
        <v>50</v>
      </c>
      <c r="Q58" s="275"/>
      <c r="R58" s="81"/>
      <c r="S58" s="35"/>
      <c r="T58" s="275"/>
      <c r="U58" s="81"/>
      <c r="V58" s="35"/>
      <c r="W58" s="275"/>
      <c r="X58" s="81"/>
      <c r="Y58" s="27"/>
      <c r="Z58" s="277"/>
    </row>
    <row r="59" spans="2:26" x14ac:dyDescent="0.25">
      <c r="B59" s="83"/>
      <c r="C59" s="84"/>
      <c r="D59" s="82"/>
      <c r="E59" s="282"/>
      <c r="F59" s="295"/>
      <c r="G59" s="296"/>
      <c r="H59" s="284" t="s">
        <v>75</v>
      </c>
      <c r="I59" s="80" t="s">
        <v>26</v>
      </c>
      <c r="J59" s="280">
        <v>2</v>
      </c>
      <c r="K59" s="281"/>
      <c r="L59" s="286">
        <f>+((J59-J60)/J60)*100%</f>
        <v>0</v>
      </c>
      <c r="M59" s="287"/>
      <c r="N59" s="274">
        <f>+((P59-P60)/+P60)*100%</f>
        <v>0.33333333333333331</v>
      </c>
      <c r="O59" s="81" t="s">
        <v>68</v>
      </c>
      <c r="P59" s="27">
        <v>100</v>
      </c>
      <c r="Q59" s="274"/>
      <c r="R59" s="81"/>
      <c r="S59" s="27"/>
      <c r="T59" s="274"/>
      <c r="U59" s="81"/>
      <c r="V59" s="27"/>
      <c r="W59" s="274"/>
      <c r="X59" s="81"/>
      <c r="Y59" s="27"/>
      <c r="Z59" s="276">
        <f>+J59/J60</f>
        <v>1</v>
      </c>
    </row>
    <row r="60" spans="2:26" x14ac:dyDescent="0.25">
      <c r="B60" s="278" t="s">
        <v>76</v>
      </c>
      <c r="C60" s="279"/>
      <c r="D60" s="85"/>
      <c r="E60" s="283"/>
      <c r="F60" s="297"/>
      <c r="G60" s="298"/>
      <c r="H60" s="285"/>
      <c r="I60" s="80" t="s">
        <v>73</v>
      </c>
      <c r="J60" s="280">
        <v>2</v>
      </c>
      <c r="K60" s="281"/>
      <c r="L60" s="288"/>
      <c r="M60" s="289"/>
      <c r="N60" s="275"/>
      <c r="O60" s="81" t="s">
        <v>74</v>
      </c>
      <c r="P60" s="35">
        <v>75</v>
      </c>
      <c r="Q60" s="275"/>
      <c r="R60" s="81"/>
      <c r="S60" s="35"/>
      <c r="T60" s="275"/>
      <c r="U60" s="81"/>
      <c r="V60" s="35"/>
      <c r="W60" s="275"/>
      <c r="X60" s="81"/>
      <c r="Y60" s="27"/>
      <c r="Z60" s="277"/>
    </row>
    <row r="61" spans="2:26" x14ac:dyDescent="0.25">
      <c r="B61" s="325" t="s">
        <v>86</v>
      </c>
      <c r="C61" s="326"/>
      <c r="D61" s="86" t="s">
        <v>74</v>
      </c>
      <c r="E61" s="87" t="s">
        <v>87</v>
      </c>
      <c r="F61" s="150"/>
      <c r="G61" s="294"/>
      <c r="H61" s="284" t="s">
        <v>79</v>
      </c>
      <c r="I61" s="329"/>
      <c r="J61" s="330"/>
      <c r="K61" s="331"/>
      <c r="L61" s="315" t="s">
        <v>63</v>
      </c>
      <c r="M61" s="316"/>
      <c r="N61" s="348">
        <v>1250000</v>
      </c>
      <c r="O61" s="349"/>
      <c r="P61" s="350"/>
      <c r="Q61" s="341">
        <v>1250000</v>
      </c>
      <c r="R61" s="151"/>
      <c r="S61" s="152"/>
      <c r="T61" s="341">
        <v>1250000</v>
      </c>
      <c r="U61" s="151"/>
      <c r="V61" s="152"/>
      <c r="W61" s="341">
        <v>1250000</v>
      </c>
      <c r="X61" s="151"/>
      <c r="Y61" s="152"/>
      <c r="Z61" s="307">
        <f>T61+N61+Q61+W61</f>
        <v>5000000</v>
      </c>
    </row>
    <row r="62" spans="2:26" x14ac:dyDescent="0.25">
      <c r="B62" s="327"/>
      <c r="C62" s="328"/>
      <c r="D62" s="82"/>
      <c r="E62" s="282"/>
      <c r="F62" s="295"/>
      <c r="G62" s="296"/>
      <c r="H62" s="285"/>
      <c r="I62" s="332"/>
      <c r="J62" s="333"/>
      <c r="K62" s="334"/>
      <c r="L62" s="317"/>
      <c r="M62" s="318"/>
      <c r="N62" s="351"/>
      <c r="O62" s="352"/>
      <c r="P62" s="353"/>
      <c r="Q62" s="156"/>
      <c r="R62" s="157"/>
      <c r="S62" s="158"/>
      <c r="T62" s="156"/>
      <c r="U62" s="157"/>
      <c r="V62" s="158"/>
      <c r="W62" s="156"/>
      <c r="X62" s="157"/>
      <c r="Y62" s="158"/>
      <c r="Z62" s="308"/>
    </row>
    <row r="63" spans="2:26" x14ac:dyDescent="0.25">
      <c r="B63" s="88"/>
      <c r="C63" s="89"/>
      <c r="D63" s="82"/>
      <c r="E63" s="282"/>
      <c r="F63" s="295"/>
      <c r="G63" s="296"/>
      <c r="H63" s="284" t="s">
        <v>81</v>
      </c>
      <c r="I63" s="90"/>
      <c r="J63" s="91"/>
      <c r="K63" s="92"/>
      <c r="L63" s="315"/>
      <c r="M63" s="316"/>
      <c r="N63" s="342">
        <v>78243</v>
      </c>
      <c r="O63" s="343"/>
      <c r="P63" s="344"/>
      <c r="Q63" s="341">
        <v>157829</v>
      </c>
      <c r="R63" s="151"/>
      <c r="S63" s="152"/>
      <c r="T63" s="341">
        <v>0</v>
      </c>
      <c r="U63" s="151"/>
      <c r="V63" s="152"/>
      <c r="W63" s="341">
        <v>0</v>
      </c>
      <c r="X63" s="151"/>
      <c r="Y63" s="152"/>
      <c r="Z63" s="307">
        <f>T63+N63+Q63+W63</f>
        <v>236072</v>
      </c>
    </row>
    <row r="64" spans="2:26" x14ac:dyDescent="0.25">
      <c r="B64" s="93" t="s">
        <v>82</v>
      </c>
      <c r="C64" s="94" t="s">
        <v>83</v>
      </c>
      <c r="D64" s="85"/>
      <c r="E64" s="283"/>
      <c r="F64" s="297"/>
      <c r="G64" s="298"/>
      <c r="H64" s="285"/>
      <c r="I64" s="95"/>
      <c r="J64" s="96"/>
      <c r="K64" s="97"/>
      <c r="L64" s="317"/>
      <c r="M64" s="318"/>
      <c r="N64" s="345"/>
      <c r="O64" s="346"/>
      <c r="P64" s="347"/>
      <c r="Q64" s="156"/>
      <c r="R64" s="157"/>
      <c r="S64" s="158"/>
      <c r="T64" s="156"/>
      <c r="U64" s="157"/>
      <c r="V64" s="158"/>
      <c r="W64" s="156"/>
      <c r="X64" s="157"/>
      <c r="Y64" s="158"/>
      <c r="Z64" s="308"/>
    </row>
    <row r="65" spans="2:26" x14ac:dyDescent="0.25">
      <c r="B65" s="98"/>
      <c r="C65" s="99"/>
      <c r="D65" s="99"/>
      <c r="E65" s="99"/>
      <c r="F65" s="99"/>
      <c r="G65" s="99"/>
      <c r="H65" s="99"/>
      <c r="I65" s="25"/>
      <c r="J65" s="25"/>
      <c r="K65" s="25"/>
      <c r="L65" s="99"/>
      <c r="M65" s="99"/>
      <c r="N65" s="25"/>
      <c r="O65" s="25"/>
      <c r="P65" s="25"/>
      <c r="Q65" s="25"/>
      <c r="R65" s="25"/>
      <c r="S65" s="25"/>
      <c r="T65" s="25"/>
      <c r="U65" s="25"/>
      <c r="V65" s="25"/>
      <c r="W65" s="25"/>
      <c r="X65" s="25"/>
      <c r="Y65" s="25"/>
      <c r="Z65" s="26"/>
    </row>
    <row r="66" spans="2:26" x14ac:dyDescent="0.25">
      <c r="B66" s="362"/>
      <c r="C66" s="363"/>
      <c r="D66" s="363"/>
      <c r="E66" s="363"/>
      <c r="F66" s="363"/>
      <c r="G66" s="363"/>
      <c r="H66" s="363"/>
      <c r="I66" s="363"/>
      <c r="J66" s="363"/>
      <c r="K66" s="363"/>
      <c r="L66" s="363"/>
      <c r="M66" s="363"/>
      <c r="N66" s="363"/>
      <c r="O66" s="363"/>
      <c r="P66" s="363"/>
      <c r="Q66" s="363"/>
      <c r="R66" s="363"/>
      <c r="S66" s="363"/>
      <c r="T66" s="363"/>
      <c r="U66" s="363"/>
      <c r="V66" s="363"/>
      <c r="W66" s="363"/>
      <c r="X66" s="363"/>
      <c r="Y66" s="363"/>
      <c r="Z66" s="364"/>
    </row>
    <row r="67" spans="2:26" x14ac:dyDescent="0.25">
      <c r="B67" s="264" t="s">
        <v>30</v>
      </c>
      <c r="C67" s="313"/>
      <c r="D67" s="313"/>
      <c r="E67" s="313"/>
      <c r="F67" s="313"/>
      <c r="G67" s="313"/>
      <c r="H67" s="313"/>
      <c r="I67" s="313"/>
      <c r="J67" s="313"/>
      <c r="K67" s="313"/>
      <c r="L67" s="313"/>
      <c r="M67" s="313"/>
      <c r="N67" s="313"/>
      <c r="O67" s="313"/>
      <c r="P67" s="313"/>
      <c r="Q67" s="313"/>
      <c r="R67" s="313"/>
      <c r="S67" s="313"/>
      <c r="T67" s="313"/>
      <c r="U67" s="313"/>
      <c r="V67" s="313"/>
      <c r="W67" s="313"/>
      <c r="X67" s="313"/>
      <c r="Y67" s="313"/>
      <c r="Z67" s="314"/>
    </row>
    <row r="68" spans="2:26" ht="15.75" x14ac:dyDescent="0.25">
      <c r="B68" s="365" t="s">
        <v>31</v>
      </c>
      <c r="C68" s="365"/>
      <c r="D68" s="365"/>
      <c r="E68" s="365"/>
      <c r="F68" s="366"/>
      <c r="G68" s="366"/>
      <c r="H68" s="367" t="s">
        <v>32</v>
      </c>
      <c r="I68" s="368"/>
      <c r="J68" s="368"/>
      <c r="K68" s="368"/>
      <c r="L68" s="368"/>
      <c r="M68" s="368"/>
      <c r="N68" s="368"/>
      <c r="O68" s="368"/>
      <c r="P68" s="369"/>
      <c r="Q68" s="370" t="s">
        <v>33</v>
      </c>
      <c r="R68" s="370"/>
      <c r="S68" s="371"/>
      <c r="T68" s="371"/>
      <c r="U68" s="371"/>
      <c r="V68" s="371"/>
      <c r="W68" s="370" t="s">
        <v>34</v>
      </c>
      <c r="X68" s="370"/>
      <c r="Y68" s="371"/>
      <c r="Z68" s="371"/>
    </row>
    <row r="69" spans="2:26" x14ac:dyDescent="0.25">
      <c r="B69" s="361" t="s">
        <v>88</v>
      </c>
      <c r="C69" s="361"/>
      <c r="D69" s="361"/>
      <c r="E69" s="361"/>
      <c r="F69" s="361"/>
      <c r="G69" s="361"/>
      <c r="H69" s="354" t="s">
        <v>89</v>
      </c>
      <c r="I69" s="354"/>
      <c r="J69" s="354"/>
      <c r="K69" s="354"/>
      <c r="L69" s="354"/>
      <c r="M69" s="354"/>
      <c r="N69" s="354"/>
      <c r="O69" s="354"/>
      <c r="P69" s="354"/>
      <c r="Q69" s="355">
        <v>43101</v>
      </c>
      <c r="R69" s="356"/>
      <c r="S69" s="356"/>
      <c r="T69" s="356"/>
      <c r="U69" s="356"/>
      <c r="V69" s="357"/>
      <c r="W69" s="355">
        <v>43465</v>
      </c>
      <c r="X69" s="356"/>
      <c r="Y69" s="356"/>
      <c r="Z69" s="357"/>
    </row>
    <row r="70" spans="2:26" x14ac:dyDescent="0.25">
      <c r="B70" s="361"/>
      <c r="C70" s="361"/>
      <c r="D70" s="361"/>
      <c r="E70" s="361"/>
      <c r="F70" s="361"/>
      <c r="G70" s="361"/>
      <c r="H70" s="354" t="s">
        <v>90</v>
      </c>
      <c r="I70" s="354"/>
      <c r="J70" s="354"/>
      <c r="K70" s="354"/>
      <c r="L70" s="354"/>
      <c r="M70" s="354"/>
      <c r="N70" s="354"/>
      <c r="O70" s="354"/>
      <c r="P70" s="354"/>
      <c r="Q70" s="355">
        <v>43101</v>
      </c>
      <c r="R70" s="356"/>
      <c r="S70" s="356"/>
      <c r="T70" s="356"/>
      <c r="U70" s="356"/>
      <c r="V70" s="357"/>
      <c r="W70" s="355">
        <v>43465</v>
      </c>
      <c r="X70" s="356"/>
      <c r="Y70" s="356"/>
      <c r="Z70" s="357"/>
    </row>
    <row r="71" spans="2:26" x14ac:dyDescent="0.25">
      <c r="B71" s="361"/>
      <c r="C71" s="361"/>
      <c r="D71" s="361"/>
      <c r="E71" s="361"/>
      <c r="F71" s="361"/>
      <c r="G71" s="361"/>
      <c r="H71" s="354" t="s">
        <v>91</v>
      </c>
      <c r="I71" s="354"/>
      <c r="J71" s="354"/>
      <c r="K71" s="354"/>
      <c r="L71" s="354"/>
      <c r="M71" s="354"/>
      <c r="N71" s="354"/>
      <c r="O71" s="354"/>
      <c r="P71" s="354"/>
      <c r="Q71" s="355">
        <v>43101</v>
      </c>
      <c r="R71" s="356"/>
      <c r="S71" s="356"/>
      <c r="T71" s="356"/>
      <c r="U71" s="356"/>
      <c r="V71" s="357"/>
      <c r="W71" s="355">
        <v>43465</v>
      </c>
      <c r="X71" s="356"/>
      <c r="Y71" s="356"/>
      <c r="Z71" s="357"/>
    </row>
    <row r="72" spans="2:26" x14ac:dyDescent="0.25">
      <c r="B72" s="361"/>
      <c r="C72" s="361"/>
      <c r="D72" s="361"/>
      <c r="E72" s="361"/>
      <c r="F72" s="361"/>
      <c r="G72" s="361"/>
      <c r="H72" s="354" t="s">
        <v>92</v>
      </c>
      <c r="I72" s="354"/>
      <c r="J72" s="354"/>
      <c r="K72" s="354"/>
      <c r="L72" s="354"/>
      <c r="M72" s="354"/>
      <c r="N72" s="354"/>
      <c r="O72" s="354"/>
      <c r="P72" s="354"/>
      <c r="Q72" s="355">
        <v>43101</v>
      </c>
      <c r="R72" s="356"/>
      <c r="S72" s="356"/>
      <c r="T72" s="356"/>
      <c r="U72" s="356"/>
      <c r="V72" s="357"/>
      <c r="W72" s="355">
        <v>43465</v>
      </c>
      <c r="X72" s="356"/>
      <c r="Y72" s="356"/>
      <c r="Z72" s="357"/>
    </row>
    <row r="73" spans="2:26" x14ac:dyDescent="0.25">
      <c r="B73" s="361"/>
      <c r="C73" s="361"/>
      <c r="D73" s="361"/>
      <c r="E73" s="361"/>
      <c r="F73" s="361"/>
      <c r="G73" s="361"/>
      <c r="H73" s="354"/>
      <c r="I73" s="354"/>
      <c r="J73" s="354"/>
      <c r="K73" s="354"/>
      <c r="L73" s="354"/>
      <c r="M73" s="354"/>
      <c r="N73" s="354"/>
      <c r="O73" s="354"/>
      <c r="P73" s="354"/>
      <c r="Q73" s="358"/>
      <c r="R73" s="359"/>
      <c r="S73" s="359"/>
      <c r="T73" s="359"/>
      <c r="U73" s="359"/>
      <c r="V73" s="360"/>
      <c r="W73" s="355"/>
      <c r="X73" s="356"/>
      <c r="Y73" s="356"/>
      <c r="Z73" s="357"/>
    </row>
    <row r="74" spans="2:26" x14ac:dyDescent="0.25">
      <c r="B74" s="11"/>
      <c r="C74" s="12"/>
      <c r="D74" s="12"/>
      <c r="E74" s="12"/>
      <c r="F74" s="12"/>
      <c r="G74" s="13"/>
      <c r="H74" s="14"/>
      <c r="I74" s="380" t="s">
        <v>93</v>
      </c>
      <c r="J74" s="381"/>
      <c r="K74" s="381"/>
      <c r="L74" s="381"/>
      <c r="M74" s="381"/>
      <c r="N74" s="381"/>
      <c r="O74" s="381"/>
      <c r="P74" s="382"/>
      <c r="Q74" s="383"/>
      <c r="R74" s="384"/>
      <c r="S74" s="384"/>
      <c r="T74" s="384"/>
      <c r="U74" s="384"/>
      <c r="V74" s="385"/>
      <c r="W74" s="383"/>
      <c r="X74" s="384"/>
      <c r="Y74" s="384"/>
      <c r="Z74" s="385"/>
    </row>
    <row r="75" spans="2:26" x14ac:dyDescent="0.25">
      <c r="B75" s="386"/>
      <c r="C75" s="387"/>
      <c r="D75" s="387"/>
      <c r="E75" s="387"/>
      <c r="F75" s="387"/>
      <c r="G75" s="387"/>
      <c r="H75" s="387"/>
      <c r="I75" s="387"/>
      <c r="J75" s="387"/>
      <c r="K75" s="387"/>
      <c r="L75" s="387"/>
      <c r="M75" s="387"/>
      <c r="N75" s="387"/>
      <c r="O75" s="387"/>
      <c r="P75" s="387"/>
      <c r="Q75" s="387"/>
      <c r="R75" s="387"/>
      <c r="S75" s="387"/>
      <c r="T75" s="387"/>
      <c r="U75" s="387"/>
      <c r="V75" s="387"/>
      <c r="W75" s="387"/>
      <c r="X75" s="387"/>
      <c r="Y75" s="387"/>
      <c r="Z75" s="388"/>
    </row>
    <row r="76" spans="2:26" x14ac:dyDescent="0.25">
      <c r="B76" s="389" t="s">
        <v>35</v>
      </c>
      <c r="C76" s="389"/>
      <c r="D76" s="389"/>
      <c r="E76" s="389"/>
      <c r="F76" s="389"/>
      <c r="G76" s="389"/>
      <c r="H76" s="49" t="s">
        <v>36</v>
      </c>
      <c r="I76" s="389" t="s">
        <v>37</v>
      </c>
      <c r="J76" s="389"/>
      <c r="K76" s="389"/>
      <c r="L76" s="389"/>
      <c r="M76" s="389"/>
      <c r="N76" s="389"/>
      <c r="O76" s="389"/>
      <c r="P76" s="389"/>
      <c r="Q76" s="390" t="s">
        <v>36</v>
      </c>
      <c r="R76" s="391"/>
      <c r="S76" s="376"/>
      <c r="T76" s="376"/>
      <c r="U76" s="376"/>
      <c r="V76" s="376"/>
      <c r="W76" s="376"/>
      <c r="X76" s="376"/>
      <c r="Y76" s="376"/>
      <c r="Z76" s="377"/>
    </row>
    <row r="77" spans="2:26" x14ac:dyDescent="0.25">
      <c r="B77" s="378" t="s">
        <v>94</v>
      </c>
      <c r="C77" s="379"/>
      <c r="D77" s="379"/>
      <c r="E77" s="379"/>
      <c r="F77" s="373"/>
      <c r="G77" s="374"/>
      <c r="H77" s="15"/>
      <c r="I77" s="372" t="s">
        <v>95</v>
      </c>
      <c r="J77" s="373"/>
      <c r="K77" s="373"/>
      <c r="L77" s="373"/>
      <c r="M77" s="373"/>
      <c r="N77" s="373"/>
      <c r="O77" s="373"/>
      <c r="P77" s="374"/>
      <c r="Q77" s="375"/>
      <c r="R77" s="376"/>
      <c r="S77" s="376"/>
      <c r="T77" s="376"/>
      <c r="U77" s="376"/>
      <c r="V77" s="376"/>
      <c r="W77" s="376"/>
      <c r="X77" s="376"/>
      <c r="Y77" s="376"/>
      <c r="Z77" s="377"/>
    </row>
    <row r="78" spans="2:26" x14ac:dyDescent="0.25">
      <c r="B78" s="378" t="s">
        <v>96</v>
      </c>
      <c r="C78" s="379"/>
      <c r="D78" s="379"/>
      <c r="E78" s="379"/>
      <c r="F78" s="373"/>
      <c r="G78" s="374"/>
      <c r="H78" s="15"/>
      <c r="I78" s="372"/>
      <c r="J78" s="373"/>
      <c r="K78" s="373"/>
      <c r="L78" s="373"/>
      <c r="M78" s="373"/>
      <c r="N78" s="373"/>
      <c r="O78" s="373"/>
      <c r="P78" s="374"/>
      <c r="Q78" s="375" t="s">
        <v>63</v>
      </c>
      <c r="R78" s="376"/>
      <c r="S78" s="376"/>
      <c r="T78" s="376"/>
      <c r="U78" s="376"/>
      <c r="V78" s="376"/>
      <c r="W78" s="376"/>
      <c r="X78" s="376"/>
      <c r="Y78" s="376"/>
      <c r="Z78" s="377"/>
    </row>
    <row r="79" spans="2:26" x14ac:dyDescent="0.25">
      <c r="B79" s="372" t="s">
        <v>97</v>
      </c>
      <c r="C79" s="373"/>
      <c r="D79" s="373"/>
      <c r="E79" s="373"/>
      <c r="F79" s="373"/>
      <c r="G79" s="374"/>
      <c r="H79" s="15"/>
      <c r="I79" s="372"/>
      <c r="J79" s="373"/>
      <c r="K79" s="373"/>
      <c r="L79" s="373"/>
      <c r="M79" s="373"/>
      <c r="N79" s="373"/>
      <c r="O79" s="373"/>
      <c r="P79" s="374"/>
      <c r="Q79" s="375"/>
      <c r="R79" s="376"/>
      <c r="S79" s="376"/>
      <c r="T79" s="376"/>
      <c r="U79" s="376"/>
      <c r="V79" s="376"/>
      <c r="W79" s="376"/>
      <c r="X79" s="376"/>
      <c r="Y79" s="376"/>
      <c r="Z79" s="377"/>
    </row>
    <row r="80" spans="2:26" x14ac:dyDescent="0.25">
      <c r="B80" s="372" t="s">
        <v>98</v>
      </c>
      <c r="C80" s="373"/>
      <c r="D80" s="373"/>
      <c r="E80" s="373"/>
      <c r="F80" s="373"/>
      <c r="G80" s="374"/>
      <c r="H80" s="15"/>
      <c r="I80" s="372"/>
      <c r="J80" s="373"/>
      <c r="K80" s="373"/>
      <c r="L80" s="373"/>
      <c r="M80" s="373"/>
      <c r="N80" s="373"/>
      <c r="O80" s="373"/>
      <c r="P80" s="374"/>
      <c r="Q80" s="375"/>
      <c r="R80" s="376"/>
      <c r="S80" s="376"/>
      <c r="T80" s="376"/>
      <c r="U80" s="376"/>
      <c r="V80" s="376"/>
      <c r="W80" s="376"/>
      <c r="X80" s="376"/>
      <c r="Y80" s="376"/>
      <c r="Z80" s="377"/>
    </row>
    <row r="81" spans="1:26" x14ac:dyDescent="0.25">
      <c r="B81" s="372" t="s">
        <v>99</v>
      </c>
      <c r="C81" s="373"/>
      <c r="D81" s="373"/>
      <c r="E81" s="373"/>
      <c r="F81" s="373"/>
      <c r="G81" s="374"/>
      <c r="H81" s="15"/>
      <c r="I81" s="372"/>
      <c r="J81" s="373"/>
      <c r="K81" s="373"/>
      <c r="L81" s="373"/>
      <c r="M81" s="373"/>
      <c r="N81" s="373"/>
      <c r="O81" s="373"/>
      <c r="P81" s="374"/>
      <c r="Q81" s="375"/>
      <c r="R81" s="376"/>
      <c r="S81" s="376"/>
      <c r="T81" s="376"/>
      <c r="U81" s="376"/>
      <c r="V81" s="376"/>
      <c r="W81" s="376"/>
      <c r="X81" s="376"/>
      <c r="Y81" s="376"/>
      <c r="Z81" s="377"/>
    </row>
    <row r="82" spans="1:26" x14ac:dyDescent="0.25">
      <c r="B82" s="400"/>
      <c r="C82" s="401"/>
      <c r="D82" s="401"/>
      <c r="E82" s="401"/>
      <c r="F82" s="401"/>
      <c r="G82" s="401"/>
      <c r="H82" s="401"/>
      <c r="I82" s="401"/>
      <c r="J82" s="401"/>
      <c r="K82" s="401"/>
      <c r="L82" s="401"/>
      <c r="M82" s="401"/>
      <c r="N82" s="401"/>
      <c r="O82" s="401"/>
      <c r="P82" s="401"/>
      <c r="Q82" s="401"/>
      <c r="R82" s="401"/>
      <c r="S82" s="401"/>
      <c r="T82" s="401"/>
      <c r="U82" s="401"/>
      <c r="V82" s="401"/>
      <c r="W82" s="401"/>
      <c r="X82" s="401"/>
      <c r="Y82" s="401"/>
      <c r="Z82" s="402"/>
    </row>
    <row r="83" spans="1:26" x14ac:dyDescent="0.25">
      <c r="B83" s="406" t="s">
        <v>38</v>
      </c>
      <c r="C83" s="57"/>
      <c r="D83" s="57"/>
      <c r="E83" s="57"/>
      <c r="F83" s="16" t="s">
        <v>39</v>
      </c>
      <c r="G83" s="378" t="s">
        <v>100</v>
      </c>
      <c r="H83" s="373"/>
      <c r="I83" s="373"/>
      <c r="J83" s="373"/>
      <c r="K83" s="373"/>
      <c r="L83" s="373"/>
      <c r="M83" s="373"/>
      <c r="N83" s="373"/>
      <c r="O83" s="373"/>
      <c r="P83" s="373"/>
      <c r="Q83" s="373"/>
      <c r="R83" s="373"/>
      <c r="S83" s="373"/>
      <c r="T83" s="373"/>
      <c r="U83" s="373"/>
      <c r="V83" s="373"/>
      <c r="W83" s="373"/>
      <c r="X83" s="373"/>
      <c r="Y83" s="373"/>
      <c r="Z83" s="374"/>
    </row>
    <row r="84" spans="1:26" x14ac:dyDescent="0.25">
      <c r="B84" s="407"/>
      <c r="C84" s="58"/>
      <c r="D84" s="58"/>
      <c r="E84" s="58"/>
      <c r="F84" s="16" t="s">
        <v>40</v>
      </c>
      <c r="G84" s="409" t="s">
        <v>101</v>
      </c>
      <c r="H84" s="410"/>
      <c r="I84" s="410"/>
      <c r="J84" s="410"/>
      <c r="K84" s="410"/>
      <c r="L84" s="410"/>
      <c r="M84" s="410"/>
      <c r="N84" s="410"/>
      <c r="O84" s="410"/>
      <c r="P84" s="410"/>
      <c r="Q84" s="410"/>
      <c r="R84" s="410"/>
      <c r="S84" s="410"/>
      <c r="T84" s="410"/>
      <c r="U84" s="410"/>
      <c r="V84" s="410"/>
      <c r="W84" s="410"/>
      <c r="X84" s="410"/>
      <c r="Y84" s="410"/>
      <c r="Z84" s="411"/>
    </row>
    <row r="85" spans="1:26" x14ac:dyDescent="0.25">
      <c r="B85" s="407"/>
      <c r="C85" s="58"/>
      <c r="D85" s="58"/>
      <c r="E85" s="58"/>
      <c r="F85" s="412" t="s">
        <v>41</v>
      </c>
      <c r="G85" s="414" t="s">
        <v>102</v>
      </c>
      <c r="H85" s="415"/>
      <c r="I85" s="415"/>
      <c r="J85" s="415"/>
      <c r="K85" s="415"/>
      <c r="L85" s="415"/>
      <c r="M85" s="415"/>
      <c r="N85" s="415"/>
      <c r="O85" s="415"/>
      <c r="P85" s="415"/>
      <c r="Q85" s="415"/>
      <c r="R85" s="415"/>
      <c r="S85" s="415"/>
      <c r="T85" s="415"/>
      <c r="U85" s="415"/>
      <c r="V85" s="415"/>
      <c r="W85" s="415"/>
      <c r="X85" s="415"/>
      <c r="Y85" s="415"/>
      <c r="Z85" s="416"/>
    </row>
    <row r="86" spans="1:26" x14ac:dyDescent="0.25">
      <c r="B86" s="408"/>
      <c r="C86" s="59"/>
      <c r="D86" s="59"/>
      <c r="E86" s="59"/>
      <c r="F86" s="413"/>
      <c r="G86" s="417"/>
      <c r="H86" s="418"/>
      <c r="I86" s="418"/>
      <c r="J86" s="418"/>
      <c r="K86" s="418"/>
      <c r="L86" s="418"/>
      <c r="M86" s="418"/>
      <c r="N86" s="418"/>
      <c r="O86" s="418"/>
      <c r="P86" s="418"/>
      <c r="Q86" s="418"/>
      <c r="R86" s="418"/>
      <c r="S86" s="418"/>
      <c r="T86" s="418"/>
      <c r="U86" s="418"/>
      <c r="V86" s="418"/>
      <c r="W86" s="418"/>
      <c r="X86" s="418"/>
      <c r="Y86" s="418"/>
      <c r="Z86" s="419"/>
    </row>
    <row r="87" spans="1:26" x14ac:dyDescent="0.25">
      <c r="B87" s="400"/>
      <c r="C87" s="401"/>
      <c r="D87" s="401"/>
      <c r="E87" s="401"/>
      <c r="F87" s="401"/>
      <c r="G87" s="401"/>
      <c r="H87" s="401"/>
      <c r="I87" s="401"/>
      <c r="J87" s="401"/>
      <c r="K87" s="401"/>
      <c r="L87" s="401"/>
      <c r="M87" s="401"/>
      <c r="N87" s="401"/>
      <c r="O87" s="401"/>
      <c r="P87" s="401"/>
      <c r="Q87" s="401"/>
      <c r="R87" s="401"/>
      <c r="S87" s="401"/>
      <c r="T87" s="401"/>
      <c r="U87" s="401"/>
      <c r="V87" s="401"/>
      <c r="W87" s="401"/>
      <c r="X87" s="401"/>
      <c r="Y87" s="401"/>
      <c r="Z87" s="402"/>
    </row>
    <row r="89" spans="1:26" x14ac:dyDescent="0.25">
      <c r="B89" s="17" t="s">
        <v>42</v>
      </c>
      <c r="C89" s="17"/>
      <c r="D89" s="17"/>
      <c r="E89" s="17"/>
    </row>
    <row r="91" spans="1:26" x14ac:dyDescent="0.25">
      <c r="A91" s="20"/>
      <c r="B91" s="64">
        <v>0</v>
      </c>
      <c r="C91" s="64"/>
      <c r="D91" s="64"/>
      <c r="E91" s="64"/>
      <c r="F91" s="64">
        <v>1000</v>
      </c>
      <c r="G91" s="64">
        <v>2000</v>
      </c>
      <c r="H91" s="64">
        <v>3000</v>
      </c>
      <c r="I91" s="64">
        <v>4000</v>
      </c>
      <c r="J91" s="403">
        <v>5000</v>
      </c>
      <c r="K91" s="403"/>
      <c r="L91" s="403"/>
      <c r="M91" s="403">
        <v>6000</v>
      </c>
      <c r="N91" s="403"/>
      <c r="O91" s="397"/>
      <c r="P91" s="397"/>
      <c r="Q91" s="397">
        <v>9000</v>
      </c>
      <c r="R91" s="398"/>
      <c r="S91" s="398"/>
      <c r="T91" s="399"/>
      <c r="U91" s="65"/>
      <c r="V91" s="404" t="s">
        <v>0</v>
      </c>
      <c r="W91" s="405"/>
      <c r="X91" s="405"/>
      <c r="Y91" s="405"/>
      <c r="Z91" s="20"/>
    </row>
    <row r="92" spans="1:26" x14ac:dyDescent="0.25">
      <c r="A92" s="20"/>
      <c r="B92" s="18">
        <v>2</v>
      </c>
      <c r="C92" s="18" t="s">
        <v>53</v>
      </c>
      <c r="D92" s="18"/>
      <c r="E92" s="18"/>
      <c r="F92" s="63">
        <v>0</v>
      </c>
      <c r="G92" s="63">
        <v>0</v>
      </c>
      <c r="H92" s="63">
        <f>78243+157829</f>
        <v>236072</v>
      </c>
      <c r="I92" s="63"/>
      <c r="J92" s="392">
        <v>0</v>
      </c>
      <c r="K92" s="393"/>
      <c r="L92" s="394"/>
      <c r="M92" s="392">
        <v>0</v>
      </c>
      <c r="N92" s="393"/>
      <c r="O92" s="393"/>
      <c r="P92" s="393"/>
      <c r="Q92" s="60">
        <v>0</v>
      </c>
      <c r="R92" s="61"/>
      <c r="S92" s="61"/>
      <c r="T92" s="62"/>
      <c r="U92" s="62"/>
      <c r="V92" s="395">
        <f>+F92+G92+H92+I92+J92+M92+Q92</f>
        <v>236072</v>
      </c>
      <c r="W92" s="396"/>
      <c r="X92" s="396"/>
      <c r="Y92" s="396"/>
      <c r="Z92" s="19"/>
    </row>
    <row r="93" spans="1:26" x14ac:dyDescent="0.25">
      <c r="A93" s="20"/>
      <c r="B93" s="18"/>
      <c r="C93" s="18"/>
      <c r="D93" s="18"/>
      <c r="E93" s="18"/>
      <c r="F93" s="63"/>
      <c r="G93" s="63"/>
      <c r="H93" s="63"/>
      <c r="I93" s="63"/>
      <c r="J93" s="392"/>
      <c r="K93" s="393"/>
      <c r="L93" s="394"/>
      <c r="M93" s="392"/>
      <c r="N93" s="393"/>
      <c r="O93" s="393"/>
      <c r="P93" s="393"/>
      <c r="Q93" s="60"/>
      <c r="R93" s="61"/>
      <c r="S93" s="61"/>
      <c r="T93" s="62"/>
      <c r="U93" s="62"/>
      <c r="V93" s="395">
        <f>+F93+G93+H93+I93+J93+M93+Q93</f>
        <v>0</v>
      </c>
      <c r="W93" s="396"/>
      <c r="X93" s="396"/>
      <c r="Y93" s="396"/>
      <c r="Z93" s="19"/>
    </row>
    <row r="94" spans="1:26" x14ac:dyDescent="0.25">
      <c r="A94" s="20"/>
      <c r="B94" s="22"/>
      <c r="C94" s="22"/>
      <c r="D94" s="22"/>
      <c r="E94" s="22"/>
      <c r="F94" s="66"/>
      <c r="G94" s="66"/>
      <c r="H94" s="66"/>
      <c r="I94" s="66"/>
      <c r="J94" s="397"/>
      <c r="K94" s="398"/>
      <c r="L94" s="399"/>
      <c r="M94" s="397"/>
      <c r="N94" s="398"/>
      <c r="O94" s="398"/>
      <c r="P94" s="398"/>
      <c r="Q94" s="397"/>
      <c r="R94" s="398"/>
      <c r="S94" s="398"/>
      <c r="T94" s="399"/>
      <c r="U94" s="65"/>
      <c r="V94" s="395"/>
      <c r="W94" s="396"/>
      <c r="X94" s="396"/>
      <c r="Y94" s="396"/>
      <c r="Z94" s="20"/>
    </row>
    <row r="95" spans="1:26" x14ac:dyDescent="0.25">
      <c r="A95" s="20"/>
      <c r="B95" s="18" t="s">
        <v>0</v>
      </c>
      <c r="C95" s="18"/>
      <c r="D95" s="18"/>
      <c r="E95" s="18"/>
      <c r="F95" s="70">
        <f>+F92+F93</f>
        <v>0</v>
      </c>
      <c r="G95" s="70">
        <f>+G92+G93</f>
        <v>0</v>
      </c>
      <c r="H95" s="70">
        <f>+H92+H93</f>
        <v>236072</v>
      </c>
      <c r="I95" s="70">
        <f>+I92+I93</f>
        <v>0</v>
      </c>
      <c r="J95" s="420">
        <f>+J92+J93</f>
        <v>0</v>
      </c>
      <c r="K95" s="421"/>
      <c r="L95" s="422"/>
      <c r="M95" s="420">
        <f>+M92+M93</f>
        <v>0</v>
      </c>
      <c r="N95" s="421"/>
      <c r="O95" s="421"/>
      <c r="P95" s="422"/>
      <c r="Q95" s="420">
        <f>+Q92+Q93</f>
        <v>0</v>
      </c>
      <c r="R95" s="421"/>
      <c r="S95" s="421"/>
      <c r="T95" s="422"/>
      <c r="U95" s="65"/>
      <c r="V95" s="423">
        <f>SUM(V92:Y94)</f>
        <v>236072</v>
      </c>
      <c r="W95" s="424"/>
      <c r="X95" s="424"/>
      <c r="Y95" s="425"/>
      <c r="Z95" s="20"/>
    </row>
    <row r="96" spans="1:26"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9" spans="1:26" x14ac:dyDescent="0.25">
      <c r="B99" s="162"/>
      <c r="C99" s="163"/>
      <c r="D99" s="163"/>
      <c r="E99" s="163"/>
      <c r="F99" s="163"/>
      <c r="G99" s="163"/>
      <c r="H99" s="163"/>
      <c r="I99" s="163"/>
      <c r="J99" s="163"/>
      <c r="K99" s="163"/>
      <c r="L99" s="163"/>
      <c r="M99" s="163"/>
      <c r="N99" s="163"/>
      <c r="O99" s="163"/>
      <c r="P99" s="163"/>
      <c r="Q99" s="163"/>
      <c r="R99" s="163"/>
      <c r="S99" s="163"/>
      <c r="T99" s="163"/>
      <c r="U99" s="163"/>
      <c r="V99" s="163"/>
      <c r="W99" s="163"/>
      <c r="X99" s="163"/>
      <c r="Y99" s="163"/>
      <c r="Z99" s="164"/>
    </row>
    <row r="100" spans="1:26" ht="23.25" x14ac:dyDescent="0.35">
      <c r="B100" s="165" t="s">
        <v>47</v>
      </c>
      <c r="C100" s="166"/>
      <c r="D100" s="166"/>
      <c r="E100" s="166"/>
      <c r="F100" s="166"/>
      <c r="G100" s="166"/>
      <c r="H100" s="166"/>
      <c r="I100" s="166"/>
      <c r="J100" s="166"/>
      <c r="K100" s="166"/>
      <c r="L100" s="166"/>
      <c r="M100" s="166"/>
      <c r="N100" s="166"/>
      <c r="O100" s="166"/>
      <c r="P100" s="166"/>
      <c r="Q100" s="166"/>
      <c r="R100" s="166"/>
      <c r="S100" s="166"/>
      <c r="T100" s="166"/>
      <c r="U100" s="166"/>
      <c r="V100" s="166"/>
      <c r="W100" s="166"/>
      <c r="X100" s="166"/>
      <c r="Y100" s="166"/>
      <c r="Z100" s="167"/>
    </row>
    <row r="101" spans="1:26" ht="20.25" x14ac:dyDescent="0.3">
      <c r="B101" s="168" t="s">
        <v>103</v>
      </c>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70"/>
    </row>
    <row r="102" spans="1:26" ht="18" x14ac:dyDescent="0.25">
      <c r="B102" s="171" t="s">
        <v>104</v>
      </c>
      <c r="C102" s="172"/>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3"/>
    </row>
    <row r="103" spans="1:26" ht="18" x14ac:dyDescent="0.25">
      <c r="B103" s="171" t="s">
        <v>50</v>
      </c>
      <c r="C103" s="172"/>
      <c r="D103" s="172"/>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3"/>
    </row>
    <row r="104" spans="1:26" x14ac:dyDescent="0.25">
      <c r="B104" s="174"/>
      <c r="C104" s="175"/>
      <c r="D104" s="175"/>
      <c r="E104" s="175"/>
      <c r="F104" s="143"/>
      <c r="G104" s="143"/>
      <c r="H104" s="143"/>
      <c r="I104" s="143"/>
      <c r="J104" s="143"/>
      <c r="K104" s="143"/>
      <c r="L104" s="143"/>
      <c r="M104" s="143"/>
      <c r="N104" s="143"/>
      <c r="O104" s="143"/>
      <c r="P104" s="143"/>
      <c r="Q104" s="143"/>
      <c r="R104" s="143"/>
      <c r="S104" s="143"/>
      <c r="T104" s="143"/>
      <c r="U104" s="143"/>
      <c r="V104" s="143"/>
      <c r="W104" s="143"/>
      <c r="X104" s="143"/>
      <c r="Y104" s="143"/>
      <c r="Z104" s="144"/>
    </row>
    <row r="105" spans="1:26" x14ac:dyDescent="0.25">
      <c r="B105" s="142"/>
      <c r="C105" s="143"/>
      <c r="D105" s="143"/>
      <c r="E105" s="143"/>
      <c r="F105" s="143"/>
      <c r="G105" s="143"/>
      <c r="H105" s="143"/>
      <c r="I105" s="143"/>
      <c r="J105" s="143"/>
      <c r="K105" s="143"/>
      <c r="L105" s="143"/>
      <c r="M105" s="143"/>
      <c r="N105" s="143"/>
      <c r="O105" s="143"/>
      <c r="P105" s="143"/>
      <c r="Q105" s="143"/>
      <c r="R105" s="143"/>
      <c r="S105" s="143"/>
      <c r="T105" s="143"/>
      <c r="U105" s="143"/>
      <c r="V105" s="143"/>
      <c r="W105" s="143"/>
      <c r="X105" s="143"/>
      <c r="Y105" s="143"/>
      <c r="Z105" s="144"/>
    </row>
    <row r="106" spans="1:26" x14ac:dyDescent="0.25">
      <c r="B106" s="142"/>
      <c r="C106" s="143"/>
      <c r="D106" s="143"/>
      <c r="E106" s="143"/>
      <c r="F106" s="143"/>
      <c r="G106" s="143"/>
      <c r="H106" s="143"/>
      <c r="I106" s="143"/>
      <c r="J106" s="143"/>
      <c r="K106" s="143"/>
      <c r="L106" s="143"/>
      <c r="M106" s="143"/>
      <c r="N106" s="143"/>
      <c r="O106" s="143"/>
      <c r="P106" s="143"/>
      <c r="Q106" s="143"/>
      <c r="R106" s="143"/>
      <c r="S106" s="143"/>
      <c r="T106" s="143"/>
      <c r="U106" s="143"/>
      <c r="V106" s="143"/>
      <c r="W106" s="143"/>
      <c r="X106" s="143"/>
      <c r="Y106" s="143"/>
      <c r="Z106" s="144"/>
    </row>
    <row r="107" spans="1:26" x14ac:dyDescent="0.25">
      <c r="B107" s="145"/>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7"/>
    </row>
    <row r="108" spans="1:26" x14ac:dyDescent="0.25">
      <c r="A108" s="1"/>
      <c r="B108" s="148" t="s">
        <v>1</v>
      </c>
      <c r="C108" s="28"/>
      <c r="D108" s="28"/>
      <c r="E108" s="28"/>
      <c r="F108" s="150" t="s">
        <v>105</v>
      </c>
      <c r="G108" s="151"/>
      <c r="H108" s="151"/>
      <c r="I108" s="151"/>
      <c r="J108" s="151"/>
      <c r="K108" s="151"/>
      <c r="L108" s="151"/>
      <c r="M108" s="151"/>
      <c r="N108" s="151"/>
      <c r="O108" s="151"/>
      <c r="P108" s="151"/>
      <c r="Q108" s="151"/>
      <c r="R108" s="151"/>
      <c r="S108" s="151"/>
      <c r="T108" s="151"/>
      <c r="U108" s="151"/>
      <c r="V108" s="151"/>
      <c r="W108" s="151"/>
      <c r="X108" s="151"/>
      <c r="Y108" s="151"/>
      <c r="Z108" s="152"/>
    </row>
    <row r="109" spans="1:26" x14ac:dyDescent="0.25">
      <c r="A109" s="1"/>
      <c r="B109" s="149"/>
      <c r="C109" s="29"/>
      <c r="D109" s="29"/>
      <c r="E109" s="29"/>
      <c r="F109" s="153"/>
      <c r="G109" s="154"/>
      <c r="H109" s="154"/>
      <c r="I109" s="154"/>
      <c r="J109" s="154"/>
      <c r="K109" s="154"/>
      <c r="L109" s="154"/>
      <c r="M109" s="154"/>
      <c r="N109" s="154"/>
      <c r="O109" s="154"/>
      <c r="P109" s="154"/>
      <c r="Q109" s="154"/>
      <c r="R109" s="154"/>
      <c r="S109" s="154"/>
      <c r="T109" s="154"/>
      <c r="U109" s="154"/>
      <c r="V109" s="154"/>
      <c r="W109" s="154"/>
      <c r="X109" s="154"/>
      <c r="Y109" s="154"/>
      <c r="Z109" s="155"/>
    </row>
    <row r="110" spans="1:26" x14ac:dyDescent="0.25">
      <c r="A110" s="1"/>
      <c r="B110" s="149"/>
      <c r="C110" s="71"/>
      <c r="D110" s="71"/>
      <c r="E110" s="71"/>
      <c r="F110" s="156"/>
      <c r="G110" s="157"/>
      <c r="H110" s="157"/>
      <c r="I110" s="157"/>
      <c r="J110" s="157"/>
      <c r="K110" s="157"/>
      <c r="L110" s="157"/>
      <c r="M110" s="157"/>
      <c r="N110" s="157"/>
      <c r="O110" s="157"/>
      <c r="P110" s="157"/>
      <c r="Q110" s="157"/>
      <c r="R110" s="157"/>
      <c r="S110" s="157"/>
      <c r="T110" s="157"/>
      <c r="U110" s="157"/>
      <c r="V110" s="157"/>
      <c r="W110" s="157"/>
      <c r="X110" s="157"/>
      <c r="Y110" s="157"/>
      <c r="Z110" s="158"/>
    </row>
    <row r="111" spans="1:26" x14ac:dyDescent="0.25">
      <c r="A111" s="1"/>
      <c r="B111" s="159" t="s">
        <v>2</v>
      </c>
      <c r="C111" s="37"/>
      <c r="D111" s="37"/>
      <c r="E111" s="37"/>
      <c r="F111" s="150" t="s">
        <v>52</v>
      </c>
      <c r="G111" s="151"/>
      <c r="H111" s="151"/>
      <c r="I111" s="151"/>
      <c r="J111" s="151"/>
      <c r="K111" s="151"/>
      <c r="L111" s="151"/>
      <c r="M111" s="151"/>
      <c r="N111" s="151"/>
      <c r="O111" s="151"/>
      <c r="P111" s="151"/>
      <c r="Q111" s="151"/>
      <c r="R111" s="151"/>
      <c r="S111" s="151"/>
      <c r="T111" s="151"/>
      <c r="U111" s="151"/>
      <c r="V111" s="151"/>
      <c r="W111" s="151"/>
      <c r="X111" s="151"/>
      <c r="Y111" s="151"/>
      <c r="Z111" s="152"/>
    </row>
    <row r="112" spans="1:26" x14ac:dyDescent="0.25">
      <c r="A112" s="1"/>
      <c r="B112" s="160"/>
      <c r="C112" s="38"/>
      <c r="D112" s="38"/>
      <c r="E112" s="38"/>
      <c r="F112" s="153"/>
      <c r="G112" s="154"/>
      <c r="H112" s="154"/>
      <c r="I112" s="154"/>
      <c r="J112" s="154"/>
      <c r="K112" s="154"/>
      <c r="L112" s="154"/>
      <c r="M112" s="154"/>
      <c r="N112" s="154"/>
      <c r="O112" s="154"/>
      <c r="P112" s="154"/>
      <c r="Q112" s="154"/>
      <c r="R112" s="154"/>
      <c r="S112" s="154"/>
      <c r="T112" s="154"/>
      <c r="U112" s="154"/>
      <c r="V112" s="154"/>
      <c r="W112" s="154"/>
      <c r="X112" s="154"/>
      <c r="Y112" s="154"/>
      <c r="Z112" s="155"/>
    </row>
    <row r="113" spans="1:26" x14ac:dyDescent="0.25">
      <c r="A113" s="1"/>
      <c r="B113" s="160"/>
      <c r="C113" s="38"/>
      <c r="D113" s="38"/>
      <c r="E113" s="38"/>
      <c r="F113" s="153"/>
      <c r="G113" s="154"/>
      <c r="H113" s="154"/>
      <c r="I113" s="154"/>
      <c r="J113" s="154"/>
      <c r="K113" s="154"/>
      <c r="L113" s="154"/>
      <c r="M113" s="154"/>
      <c r="N113" s="154"/>
      <c r="O113" s="154"/>
      <c r="P113" s="154"/>
      <c r="Q113" s="154"/>
      <c r="R113" s="154"/>
      <c r="S113" s="154"/>
      <c r="T113" s="154"/>
      <c r="U113" s="154"/>
      <c r="V113" s="154"/>
      <c r="W113" s="154"/>
      <c r="X113" s="154"/>
      <c r="Y113" s="154"/>
      <c r="Z113" s="155"/>
    </row>
    <row r="114" spans="1:26" x14ac:dyDescent="0.25">
      <c r="A114" s="1"/>
      <c r="B114" s="161"/>
      <c r="C114" s="39"/>
      <c r="D114" s="39"/>
      <c r="E114" s="39"/>
      <c r="F114" s="156"/>
      <c r="G114" s="157"/>
      <c r="H114" s="157"/>
      <c r="I114" s="157"/>
      <c r="J114" s="157"/>
      <c r="K114" s="157"/>
      <c r="L114" s="157"/>
      <c r="M114" s="157"/>
      <c r="N114" s="157"/>
      <c r="O114" s="157"/>
      <c r="P114" s="157"/>
      <c r="Q114" s="157"/>
      <c r="R114" s="157"/>
      <c r="S114" s="157"/>
      <c r="T114" s="157"/>
      <c r="U114" s="157"/>
      <c r="V114" s="157"/>
      <c r="W114" s="157"/>
      <c r="X114" s="157"/>
      <c r="Y114" s="157"/>
      <c r="Z114" s="158"/>
    </row>
    <row r="115" spans="1:26" x14ac:dyDescent="0.25">
      <c r="A115" s="1"/>
      <c r="B115" s="201" t="s">
        <v>3</v>
      </c>
      <c r="C115" s="72"/>
      <c r="D115" s="72"/>
      <c r="E115" s="72"/>
      <c r="F115" s="150" t="s">
        <v>106</v>
      </c>
      <c r="G115" s="151"/>
      <c r="H115" s="151"/>
      <c r="I115" s="151"/>
      <c r="J115" s="151"/>
      <c r="K115" s="151"/>
      <c r="L115" s="151"/>
      <c r="M115" s="151"/>
      <c r="N115" s="151"/>
      <c r="O115" s="151"/>
      <c r="P115" s="151"/>
      <c r="Q115" s="151"/>
      <c r="R115" s="151"/>
      <c r="S115" s="151"/>
      <c r="T115" s="151"/>
      <c r="U115" s="151"/>
      <c r="V115" s="151"/>
      <c r="W115" s="151"/>
      <c r="X115" s="151"/>
      <c r="Y115" s="151"/>
      <c r="Z115" s="152"/>
    </row>
    <row r="116" spans="1:26" x14ac:dyDescent="0.25">
      <c r="A116" s="1"/>
      <c r="B116" s="202"/>
      <c r="C116" s="73"/>
      <c r="D116" s="73"/>
      <c r="E116" s="73"/>
      <c r="F116" s="156"/>
      <c r="G116" s="157"/>
      <c r="H116" s="157"/>
      <c r="I116" s="157"/>
      <c r="J116" s="157"/>
      <c r="K116" s="157"/>
      <c r="L116" s="157"/>
      <c r="M116" s="157"/>
      <c r="N116" s="157"/>
      <c r="O116" s="157"/>
      <c r="P116" s="157"/>
      <c r="Q116" s="157"/>
      <c r="R116" s="157"/>
      <c r="S116" s="157"/>
      <c r="T116" s="157"/>
      <c r="U116" s="157"/>
      <c r="V116" s="157"/>
      <c r="W116" s="157"/>
      <c r="X116" s="157"/>
      <c r="Y116" s="157"/>
      <c r="Z116" s="158"/>
    </row>
    <row r="117" spans="1:26" ht="76.5" x14ac:dyDescent="0.25">
      <c r="A117" s="1"/>
      <c r="B117" s="23" t="s">
        <v>4</v>
      </c>
      <c r="C117" s="74"/>
      <c r="D117" s="74"/>
      <c r="E117" s="74"/>
      <c r="F117" s="150" t="s">
        <v>107</v>
      </c>
      <c r="G117" s="151"/>
      <c r="H117" s="151"/>
      <c r="I117" s="151"/>
      <c r="J117" s="151"/>
      <c r="K117" s="151"/>
      <c r="L117" s="151"/>
      <c r="M117" s="151"/>
      <c r="N117" s="151"/>
      <c r="O117" s="151"/>
      <c r="P117" s="151"/>
      <c r="Q117" s="151"/>
      <c r="R117" s="151"/>
      <c r="S117" s="151"/>
      <c r="T117" s="151"/>
      <c r="U117" s="151"/>
      <c r="V117" s="151"/>
      <c r="W117" s="151"/>
      <c r="X117" s="151"/>
      <c r="Y117" s="151"/>
      <c r="Z117" s="152"/>
    </row>
    <row r="118" spans="1:26" x14ac:dyDescent="0.25">
      <c r="A118" s="1"/>
      <c r="B118" s="148" t="s">
        <v>5</v>
      </c>
      <c r="C118" s="28"/>
      <c r="D118" s="28"/>
      <c r="E118" s="28"/>
      <c r="F118" s="204">
        <v>0</v>
      </c>
      <c r="G118" s="205"/>
      <c r="H118" s="205"/>
      <c r="I118" s="206"/>
      <c r="J118" s="210" t="s">
        <v>6</v>
      </c>
      <c r="K118" s="211"/>
      <c r="L118" s="211"/>
      <c r="M118" s="211"/>
      <c r="N118" s="211"/>
      <c r="O118" s="211"/>
      <c r="P118" s="212"/>
      <c r="Q118" s="216">
        <v>98366467.329999998</v>
      </c>
      <c r="R118" s="217"/>
      <c r="S118" s="217"/>
      <c r="T118" s="217"/>
      <c r="U118" s="217"/>
      <c r="V118" s="217"/>
      <c r="W118" s="217"/>
      <c r="X118" s="217"/>
      <c r="Y118" s="217"/>
      <c r="Z118" s="218"/>
    </row>
    <row r="119" spans="1:26" x14ac:dyDescent="0.25">
      <c r="A119" s="1"/>
      <c r="B119" s="148"/>
      <c r="C119" s="36"/>
      <c r="D119" s="36"/>
      <c r="E119" s="36"/>
      <c r="F119" s="207"/>
      <c r="G119" s="208"/>
      <c r="H119" s="208"/>
      <c r="I119" s="209"/>
      <c r="J119" s="213"/>
      <c r="K119" s="214"/>
      <c r="L119" s="214"/>
      <c r="M119" s="214"/>
      <c r="N119" s="214"/>
      <c r="O119" s="214"/>
      <c r="P119" s="215"/>
      <c r="Q119" s="219"/>
      <c r="R119" s="220"/>
      <c r="S119" s="220"/>
      <c r="T119" s="220"/>
      <c r="U119" s="220"/>
      <c r="V119" s="220"/>
      <c r="W119" s="220"/>
      <c r="X119" s="220"/>
      <c r="Y119" s="220"/>
      <c r="Z119" s="221"/>
    </row>
    <row r="120" spans="1:26" x14ac:dyDescent="0.25">
      <c r="A120" s="1"/>
      <c r="B120" s="194"/>
      <c r="C120" s="195"/>
      <c r="D120" s="195"/>
      <c r="E120" s="195"/>
      <c r="F120" s="195"/>
      <c r="G120" s="195"/>
      <c r="H120" s="195"/>
      <c r="I120" s="195"/>
      <c r="J120" s="195"/>
      <c r="K120" s="195"/>
      <c r="L120" s="195"/>
      <c r="M120" s="195"/>
      <c r="N120" s="195"/>
      <c r="O120" s="195"/>
      <c r="P120" s="195"/>
      <c r="Q120" s="195"/>
      <c r="R120" s="195"/>
      <c r="S120" s="195"/>
      <c r="T120" s="195"/>
      <c r="U120" s="195"/>
      <c r="V120" s="195"/>
      <c r="W120" s="195"/>
      <c r="X120" s="195"/>
      <c r="Y120" s="195"/>
      <c r="Z120" s="196"/>
    </row>
    <row r="121" spans="1:26" x14ac:dyDescent="0.25">
      <c r="A121" s="1"/>
      <c r="B121" s="188" t="s">
        <v>7</v>
      </c>
      <c r="C121" s="189"/>
      <c r="D121" s="189"/>
      <c r="E121" s="189"/>
      <c r="F121" s="190"/>
      <c r="G121" s="191" t="s">
        <v>54</v>
      </c>
      <c r="H121" s="192"/>
      <c r="I121" s="192"/>
      <c r="J121" s="192"/>
      <c r="K121" s="192"/>
      <c r="L121" s="192"/>
      <c r="M121" s="192"/>
      <c r="N121" s="192"/>
      <c r="O121" s="192"/>
      <c r="P121" s="192"/>
      <c r="Q121" s="192"/>
      <c r="R121" s="192"/>
      <c r="S121" s="192"/>
      <c r="T121" s="192"/>
      <c r="U121" s="192"/>
      <c r="V121" s="192"/>
      <c r="W121" s="192"/>
      <c r="X121" s="192"/>
      <c r="Y121" s="192"/>
      <c r="Z121" s="193"/>
    </row>
    <row r="122" spans="1:26" x14ac:dyDescent="0.25">
      <c r="A122" s="1"/>
      <c r="B122" s="197" t="s">
        <v>8</v>
      </c>
      <c r="C122" s="192"/>
      <c r="D122" s="192"/>
      <c r="E122" s="192"/>
      <c r="F122" s="193"/>
      <c r="G122" s="198" t="s">
        <v>108</v>
      </c>
      <c r="H122" s="199"/>
      <c r="I122" s="199"/>
      <c r="J122" s="199"/>
      <c r="K122" s="199"/>
      <c r="L122" s="199"/>
      <c r="M122" s="199"/>
      <c r="N122" s="199"/>
      <c r="O122" s="199"/>
      <c r="P122" s="199"/>
      <c r="Q122" s="199"/>
      <c r="R122" s="199"/>
      <c r="S122" s="199"/>
      <c r="T122" s="199"/>
      <c r="U122" s="199"/>
      <c r="V122" s="199"/>
      <c r="W122" s="199"/>
      <c r="X122" s="199"/>
      <c r="Y122" s="199"/>
      <c r="Z122" s="200"/>
    </row>
    <row r="123" spans="1:26" x14ac:dyDescent="0.25">
      <c r="A123" s="1"/>
      <c r="B123" s="30"/>
      <c r="C123" s="40"/>
      <c r="D123" s="40"/>
      <c r="E123" s="40"/>
      <c r="F123" s="31"/>
      <c r="G123" s="32" t="s">
        <v>109</v>
      </c>
      <c r="H123" s="33"/>
      <c r="I123" s="33"/>
      <c r="J123" s="33"/>
      <c r="K123" s="33"/>
      <c r="L123" s="33"/>
      <c r="M123" s="33"/>
      <c r="N123" s="33"/>
      <c r="O123" s="33"/>
      <c r="P123" s="33"/>
      <c r="Q123" s="33"/>
      <c r="R123" s="33"/>
      <c r="S123" s="33"/>
      <c r="T123" s="33"/>
      <c r="U123" s="33"/>
      <c r="V123" s="33"/>
      <c r="W123" s="33"/>
      <c r="X123" s="33"/>
      <c r="Y123" s="33"/>
      <c r="Z123" s="34"/>
    </row>
    <row r="124" spans="1:26" x14ac:dyDescent="0.25">
      <c r="A124" s="1"/>
      <c r="B124" s="30"/>
      <c r="C124" s="40"/>
      <c r="D124" s="40"/>
      <c r="E124" s="40"/>
      <c r="F124" s="31"/>
      <c r="G124" s="32" t="s">
        <v>110</v>
      </c>
      <c r="H124" s="33"/>
      <c r="I124" s="33"/>
      <c r="J124" s="33"/>
      <c r="K124" s="33"/>
      <c r="L124" s="33"/>
      <c r="M124" s="33"/>
      <c r="N124" s="33"/>
      <c r="O124" s="33"/>
      <c r="P124" s="33"/>
      <c r="Q124" s="33"/>
      <c r="R124" s="33"/>
      <c r="S124" s="33"/>
      <c r="T124" s="33"/>
      <c r="U124" s="33"/>
      <c r="V124" s="33"/>
      <c r="W124" s="33"/>
      <c r="X124" s="33"/>
      <c r="Y124" s="33"/>
      <c r="Z124" s="34"/>
    </row>
    <row r="125" spans="1:26" x14ac:dyDescent="0.25">
      <c r="A125" s="1"/>
      <c r="B125" s="30"/>
      <c r="C125" s="40"/>
      <c r="D125" s="40"/>
      <c r="E125" s="40"/>
      <c r="F125" s="31"/>
      <c r="G125" s="32" t="s">
        <v>111</v>
      </c>
      <c r="H125" s="33"/>
      <c r="I125" s="33"/>
      <c r="J125" s="33"/>
      <c r="K125" s="33"/>
      <c r="L125" s="33"/>
      <c r="M125" s="33"/>
      <c r="N125" s="33"/>
      <c r="O125" s="33"/>
      <c r="P125" s="33"/>
      <c r="Q125" s="33"/>
      <c r="R125" s="33"/>
      <c r="S125" s="33"/>
      <c r="T125" s="33"/>
      <c r="U125" s="33"/>
      <c r="V125" s="33"/>
      <c r="W125" s="33"/>
      <c r="X125" s="33"/>
      <c r="Y125" s="33"/>
      <c r="Z125" s="34"/>
    </row>
    <row r="126" spans="1:26" x14ac:dyDescent="0.25">
      <c r="A126" s="2"/>
      <c r="B126" s="176" t="s">
        <v>9</v>
      </c>
      <c r="C126" s="177"/>
      <c r="D126" s="177"/>
      <c r="E126" s="177"/>
      <c r="F126" s="178"/>
      <c r="G126" s="176" t="s">
        <v>10</v>
      </c>
      <c r="H126" s="177"/>
      <c r="I126" s="177"/>
      <c r="J126" s="177"/>
      <c r="K126" s="177"/>
      <c r="L126" s="177"/>
      <c r="M126" s="177"/>
      <c r="N126" s="177"/>
      <c r="O126" s="177"/>
      <c r="P126" s="177"/>
      <c r="Q126" s="177"/>
      <c r="R126" s="177"/>
      <c r="S126" s="177"/>
      <c r="T126" s="177"/>
      <c r="U126" s="177"/>
      <c r="V126" s="177"/>
      <c r="W126" s="177"/>
      <c r="X126" s="177"/>
      <c r="Y126" s="177"/>
      <c r="Z126" s="178"/>
    </row>
    <row r="127" spans="1:26" x14ac:dyDescent="0.25">
      <c r="A127" s="1"/>
      <c r="B127" s="176"/>
      <c r="C127" s="177"/>
      <c r="D127" s="177"/>
      <c r="E127" s="177"/>
      <c r="F127" s="178"/>
      <c r="G127" s="3" t="s">
        <v>11</v>
      </c>
      <c r="H127" s="75">
        <v>2</v>
      </c>
      <c r="I127" s="3" t="s">
        <v>12</v>
      </c>
      <c r="J127" s="179" t="s">
        <v>56</v>
      </c>
      <c r="K127" s="180"/>
      <c r="L127" s="181" t="s">
        <v>13</v>
      </c>
      <c r="M127" s="182"/>
      <c r="N127" s="183"/>
      <c r="O127" s="41"/>
      <c r="P127" s="179" t="s">
        <v>56</v>
      </c>
      <c r="Q127" s="184"/>
      <c r="R127" s="184"/>
      <c r="S127" s="180"/>
      <c r="T127" s="4"/>
      <c r="U127" s="5"/>
      <c r="V127" s="5"/>
      <c r="W127" s="5"/>
      <c r="X127" s="5"/>
      <c r="Y127" s="5"/>
      <c r="Z127" s="6"/>
    </row>
    <row r="128" spans="1:26" x14ac:dyDescent="0.25">
      <c r="A128" s="1"/>
      <c r="B128" s="185"/>
      <c r="C128" s="186"/>
      <c r="D128" s="186"/>
      <c r="E128" s="186"/>
      <c r="F128" s="186"/>
      <c r="G128" s="186"/>
      <c r="H128" s="186"/>
      <c r="I128" s="186"/>
      <c r="J128" s="186"/>
      <c r="K128" s="186"/>
      <c r="L128" s="186"/>
      <c r="M128" s="186"/>
      <c r="N128" s="186"/>
      <c r="O128" s="186"/>
      <c r="P128" s="186"/>
      <c r="Q128" s="186"/>
      <c r="R128" s="186"/>
      <c r="S128" s="186"/>
      <c r="T128" s="186"/>
      <c r="U128" s="186"/>
      <c r="V128" s="186"/>
      <c r="W128" s="186"/>
      <c r="X128" s="186"/>
      <c r="Y128" s="186"/>
      <c r="Z128" s="187"/>
    </row>
    <row r="129" spans="1:26" x14ac:dyDescent="0.25">
      <c r="A129" s="1"/>
      <c r="B129" s="188" t="s">
        <v>14</v>
      </c>
      <c r="C129" s="189"/>
      <c r="D129" s="189"/>
      <c r="E129" s="189"/>
      <c r="F129" s="190"/>
      <c r="G129" s="191" t="s">
        <v>57</v>
      </c>
      <c r="H129" s="192"/>
      <c r="I129" s="192"/>
      <c r="J129" s="192"/>
      <c r="K129" s="192"/>
      <c r="L129" s="192"/>
      <c r="M129" s="192"/>
      <c r="N129" s="192"/>
      <c r="O129" s="192"/>
      <c r="P129" s="192"/>
      <c r="Q129" s="192"/>
      <c r="R129" s="192"/>
      <c r="S129" s="192"/>
      <c r="T129" s="192"/>
      <c r="U129" s="192"/>
      <c r="V129" s="192"/>
      <c r="W129" s="192"/>
      <c r="X129" s="192"/>
      <c r="Y129" s="192"/>
      <c r="Z129" s="193"/>
    </row>
    <row r="130" spans="1:26" x14ac:dyDescent="0.25">
      <c r="A130" s="1"/>
      <c r="B130" s="7"/>
      <c r="C130" s="8"/>
      <c r="D130" s="8"/>
      <c r="E130" s="8"/>
      <c r="F130" s="8"/>
      <c r="G130" s="8"/>
      <c r="H130" s="8"/>
      <c r="I130" s="8"/>
      <c r="J130" s="8"/>
      <c r="K130" s="8"/>
      <c r="L130" s="8"/>
      <c r="M130" s="8"/>
      <c r="N130" s="8"/>
      <c r="O130" s="8"/>
      <c r="P130" s="8"/>
      <c r="Q130" s="8"/>
      <c r="R130" s="8"/>
      <c r="S130" s="8"/>
      <c r="T130" s="8"/>
      <c r="U130" s="8"/>
      <c r="V130" s="8"/>
      <c r="W130" s="8"/>
      <c r="X130" s="8"/>
      <c r="Y130" s="8"/>
      <c r="Z130" s="9"/>
    </row>
    <row r="131" spans="1:26" x14ac:dyDescent="0.25">
      <c r="A131" s="1"/>
      <c r="B131" s="203" t="s">
        <v>15</v>
      </c>
      <c r="C131" s="257"/>
      <c r="D131" s="257"/>
      <c r="E131" s="257"/>
      <c r="F131" s="190"/>
      <c r="G131" s="10" t="s">
        <v>16</v>
      </c>
      <c r="H131" s="10" t="s">
        <v>58</v>
      </c>
      <c r="I131" s="191" t="s">
        <v>17</v>
      </c>
      <c r="J131" s="192"/>
      <c r="K131" s="193"/>
      <c r="L131" s="258" t="s">
        <v>18</v>
      </c>
      <c r="M131" s="259"/>
      <c r="N131" s="259"/>
      <c r="O131" s="259"/>
      <c r="P131" s="259"/>
      <c r="Q131" s="259"/>
      <c r="R131" s="259"/>
      <c r="S131" s="259"/>
      <c r="T131" s="259"/>
      <c r="U131" s="259"/>
      <c r="V131" s="259"/>
      <c r="W131" s="259"/>
      <c r="X131" s="259"/>
      <c r="Y131" s="259"/>
      <c r="Z131" s="260"/>
    </row>
    <row r="132" spans="1:26" x14ac:dyDescent="0.25">
      <c r="A132" s="1"/>
      <c r="B132" s="261"/>
      <c r="C132" s="262"/>
      <c r="D132" s="262"/>
      <c r="E132" s="262"/>
      <c r="F132" s="262"/>
      <c r="G132" s="262"/>
      <c r="H132" s="262"/>
      <c r="I132" s="262"/>
      <c r="J132" s="262"/>
      <c r="K132" s="262"/>
      <c r="L132" s="262"/>
      <c r="M132" s="262"/>
      <c r="N132" s="262"/>
      <c r="O132" s="262"/>
      <c r="P132" s="262"/>
      <c r="Q132" s="262"/>
      <c r="R132" s="262"/>
      <c r="S132" s="262"/>
      <c r="T132" s="262"/>
      <c r="U132" s="262"/>
      <c r="V132" s="262"/>
      <c r="W132" s="262"/>
      <c r="X132" s="262"/>
      <c r="Y132" s="262"/>
      <c r="Z132" s="263"/>
    </row>
    <row r="133" spans="1:26" x14ac:dyDescent="0.25">
      <c r="A133" s="1"/>
      <c r="B133" s="264" t="s">
        <v>19</v>
      </c>
      <c r="C133" s="265"/>
      <c r="D133" s="265"/>
      <c r="E133" s="265"/>
      <c r="F133" s="265"/>
      <c r="G133" s="265"/>
      <c r="H133" s="265"/>
      <c r="I133" s="265"/>
      <c r="J133" s="265"/>
      <c r="K133" s="265"/>
      <c r="L133" s="265"/>
      <c r="M133" s="265"/>
      <c r="N133" s="265"/>
      <c r="O133" s="265"/>
      <c r="P133" s="265"/>
      <c r="Q133" s="265"/>
      <c r="R133" s="265"/>
      <c r="S133" s="265"/>
      <c r="T133" s="265"/>
      <c r="U133" s="265"/>
      <c r="V133" s="265"/>
      <c r="W133" s="265"/>
      <c r="X133" s="265"/>
      <c r="Y133" s="265"/>
      <c r="Z133" s="266"/>
    </row>
    <row r="134" spans="1:26" x14ac:dyDescent="0.25">
      <c r="B134" s="267" t="s">
        <v>20</v>
      </c>
      <c r="C134" s="225" t="s">
        <v>112</v>
      </c>
      <c r="D134" s="269"/>
      <c r="E134" s="269"/>
      <c r="F134" s="269"/>
      <c r="G134" s="269"/>
      <c r="H134" s="269"/>
      <c r="I134" s="269"/>
      <c r="J134" s="269"/>
      <c r="K134" s="269"/>
      <c r="L134" s="269"/>
      <c r="M134" s="269"/>
      <c r="N134" s="269"/>
      <c r="O134" s="269"/>
      <c r="P134" s="269"/>
      <c r="Q134" s="269"/>
      <c r="R134" s="269"/>
      <c r="S134" s="269"/>
      <c r="T134" s="269"/>
      <c r="U134" s="269"/>
      <c r="V134" s="269"/>
      <c r="W134" s="269"/>
      <c r="X134" s="269"/>
      <c r="Y134" s="269"/>
      <c r="Z134" s="226"/>
    </row>
    <row r="135" spans="1:26" x14ac:dyDescent="0.25">
      <c r="B135" s="268"/>
      <c r="C135" s="270"/>
      <c r="D135" s="271"/>
      <c r="E135" s="271"/>
      <c r="F135" s="271"/>
      <c r="G135" s="271"/>
      <c r="H135" s="271"/>
      <c r="I135" s="271"/>
      <c r="J135" s="271"/>
      <c r="K135" s="271"/>
      <c r="L135" s="271"/>
      <c r="M135" s="271"/>
      <c r="N135" s="271"/>
      <c r="O135" s="271"/>
      <c r="P135" s="271"/>
      <c r="Q135" s="271"/>
      <c r="R135" s="271"/>
      <c r="S135" s="271"/>
      <c r="T135" s="271"/>
      <c r="U135" s="271"/>
      <c r="V135" s="271"/>
      <c r="W135" s="271"/>
      <c r="X135" s="271"/>
      <c r="Y135" s="271"/>
      <c r="Z135" s="272"/>
    </row>
    <row r="136" spans="1:26" x14ac:dyDescent="0.25">
      <c r="B136" s="268"/>
      <c r="C136" s="227"/>
      <c r="D136" s="273"/>
      <c r="E136" s="273"/>
      <c r="F136" s="273"/>
      <c r="G136" s="273"/>
      <c r="H136" s="273"/>
      <c r="I136" s="273"/>
      <c r="J136" s="273"/>
      <c r="K136" s="273"/>
      <c r="L136" s="273"/>
      <c r="M136" s="273"/>
      <c r="N136" s="273"/>
      <c r="O136" s="273"/>
      <c r="P136" s="273"/>
      <c r="Q136" s="273"/>
      <c r="R136" s="273"/>
      <c r="S136" s="273"/>
      <c r="T136" s="273"/>
      <c r="U136" s="273"/>
      <c r="V136" s="273"/>
      <c r="W136" s="273"/>
      <c r="X136" s="273"/>
      <c r="Y136" s="273"/>
      <c r="Z136" s="228"/>
    </row>
    <row r="137" spans="1:26" x14ac:dyDescent="0.25">
      <c r="B137" s="241"/>
      <c r="C137" s="242"/>
      <c r="D137" s="242"/>
      <c r="E137" s="242"/>
      <c r="F137" s="242"/>
      <c r="G137" s="242"/>
      <c r="H137" s="242"/>
      <c r="I137" s="242"/>
      <c r="J137" s="242"/>
      <c r="K137" s="242"/>
      <c r="L137" s="242"/>
      <c r="M137" s="242"/>
      <c r="N137" s="242"/>
      <c r="O137" s="242"/>
      <c r="P137" s="242"/>
      <c r="Q137" s="242"/>
      <c r="R137" s="242"/>
      <c r="S137" s="242"/>
      <c r="T137" s="242"/>
      <c r="U137" s="242"/>
      <c r="V137" s="242"/>
      <c r="W137" s="242"/>
      <c r="X137" s="242"/>
      <c r="Y137" s="242"/>
      <c r="Z137" s="243"/>
    </row>
    <row r="138" spans="1:26" x14ac:dyDescent="0.25">
      <c r="B138" s="244" t="s">
        <v>21</v>
      </c>
      <c r="C138" s="235" t="s">
        <v>113</v>
      </c>
      <c r="D138" s="236"/>
      <c r="E138" s="236"/>
      <c r="F138" s="236"/>
      <c r="G138" s="236"/>
      <c r="H138" s="236"/>
      <c r="I138" s="236"/>
      <c r="J138" s="236"/>
      <c r="K138" s="236"/>
      <c r="L138" s="236"/>
      <c r="M138" s="236"/>
      <c r="N138" s="236"/>
      <c r="O138" s="236"/>
      <c r="P138" s="236"/>
      <c r="Q138" s="236"/>
      <c r="R138" s="236"/>
      <c r="S138" s="236"/>
      <c r="T138" s="236"/>
      <c r="U138" s="236"/>
      <c r="V138" s="236"/>
      <c r="W138" s="236"/>
      <c r="X138" s="236"/>
      <c r="Y138" s="236"/>
      <c r="Z138" s="237"/>
    </row>
    <row r="139" spans="1:26" x14ac:dyDescent="0.25">
      <c r="B139" s="245"/>
      <c r="C139" s="247"/>
      <c r="D139" s="248"/>
      <c r="E139" s="248"/>
      <c r="F139" s="248"/>
      <c r="G139" s="248"/>
      <c r="H139" s="248"/>
      <c r="I139" s="248"/>
      <c r="J139" s="248"/>
      <c r="K139" s="248"/>
      <c r="L139" s="248"/>
      <c r="M139" s="248"/>
      <c r="N139" s="248"/>
      <c r="O139" s="248"/>
      <c r="P139" s="248"/>
      <c r="Q139" s="248"/>
      <c r="R139" s="248"/>
      <c r="S139" s="248"/>
      <c r="T139" s="248"/>
      <c r="U139" s="248"/>
      <c r="V139" s="248"/>
      <c r="W139" s="248"/>
      <c r="X139" s="248"/>
      <c r="Y139" s="248"/>
      <c r="Z139" s="249"/>
    </row>
    <row r="140" spans="1:26" x14ac:dyDescent="0.25">
      <c r="B140" s="246"/>
      <c r="C140" s="238"/>
      <c r="D140" s="239"/>
      <c r="E140" s="239"/>
      <c r="F140" s="239"/>
      <c r="G140" s="239"/>
      <c r="H140" s="239"/>
      <c r="I140" s="239"/>
      <c r="J140" s="239"/>
      <c r="K140" s="239"/>
      <c r="L140" s="239"/>
      <c r="M140" s="239"/>
      <c r="N140" s="239"/>
      <c r="O140" s="239"/>
      <c r="P140" s="239"/>
      <c r="Q140" s="239"/>
      <c r="R140" s="239"/>
      <c r="S140" s="239"/>
      <c r="T140" s="239"/>
      <c r="U140" s="239"/>
      <c r="V140" s="239"/>
      <c r="W140" s="239"/>
      <c r="X140" s="239"/>
      <c r="Y140" s="239"/>
      <c r="Z140" s="240"/>
    </row>
    <row r="141" spans="1:26" x14ac:dyDescent="0.25">
      <c r="B141" s="250"/>
      <c r="C141" s="251"/>
      <c r="D141" s="251"/>
      <c r="E141" s="251"/>
      <c r="F141" s="251"/>
      <c r="G141" s="251"/>
      <c r="H141" s="251"/>
      <c r="I141" s="251"/>
      <c r="J141" s="251"/>
      <c r="K141" s="251"/>
      <c r="L141" s="251"/>
      <c r="M141" s="251"/>
      <c r="N141" s="251"/>
      <c r="O141" s="251"/>
      <c r="P141" s="251"/>
      <c r="Q141" s="251"/>
      <c r="R141" s="251"/>
      <c r="S141" s="251"/>
      <c r="T141" s="251"/>
      <c r="U141" s="251"/>
      <c r="V141" s="251"/>
      <c r="W141" s="251"/>
      <c r="X141" s="251"/>
      <c r="Y141" s="251"/>
      <c r="Z141" s="252"/>
    </row>
    <row r="142" spans="1:26" x14ac:dyDescent="0.25">
      <c r="B142" s="253" t="s">
        <v>22</v>
      </c>
      <c r="C142" s="254"/>
      <c r="D142" s="255"/>
      <c r="E142" s="255"/>
      <c r="F142" s="255"/>
      <c r="G142" s="255"/>
      <c r="H142" s="255"/>
      <c r="I142" s="254"/>
      <c r="J142" s="254"/>
      <c r="K142" s="256"/>
      <c r="L142" s="235" t="s">
        <v>61</v>
      </c>
      <c r="M142" s="237"/>
      <c r="N142" s="235" t="s">
        <v>23</v>
      </c>
      <c r="O142" s="236"/>
      <c r="P142" s="237"/>
      <c r="Q142" s="235"/>
      <c r="R142" s="236"/>
      <c r="S142" s="237"/>
      <c r="T142" s="235"/>
      <c r="U142" s="236"/>
      <c r="V142" s="237"/>
      <c r="W142" s="235"/>
      <c r="X142" s="236"/>
      <c r="Y142" s="237"/>
      <c r="Z142" s="222" t="s">
        <v>0</v>
      </c>
    </row>
    <row r="143" spans="1:26" x14ac:dyDescent="0.25">
      <c r="B143" s="225" t="s">
        <v>24</v>
      </c>
      <c r="C143" s="226"/>
      <c r="D143" s="225" t="s">
        <v>62</v>
      </c>
      <c r="E143" s="226"/>
      <c r="F143" s="229" t="s">
        <v>25</v>
      </c>
      <c r="G143" s="230"/>
      <c r="H143" s="233" t="s">
        <v>63</v>
      </c>
      <c r="I143" s="235" t="s">
        <v>64</v>
      </c>
      <c r="J143" s="236"/>
      <c r="K143" s="237"/>
      <c r="L143" s="247"/>
      <c r="M143" s="249"/>
      <c r="N143" s="238"/>
      <c r="O143" s="239"/>
      <c r="P143" s="240"/>
      <c r="Q143" s="238"/>
      <c r="R143" s="239"/>
      <c r="S143" s="240"/>
      <c r="T143" s="238"/>
      <c r="U143" s="239"/>
      <c r="V143" s="240"/>
      <c r="W143" s="238"/>
      <c r="X143" s="239"/>
      <c r="Y143" s="240"/>
      <c r="Z143" s="223"/>
    </row>
    <row r="144" spans="1:26" ht="30" x14ac:dyDescent="0.25">
      <c r="B144" s="227"/>
      <c r="C144" s="228"/>
      <c r="D144" s="227"/>
      <c r="E144" s="228"/>
      <c r="F144" s="231"/>
      <c r="G144" s="232"/>
      <c r="H144" s="234"/>
      <c r="I144" s="238"/>
      <c r="J144" s="239"/>
      <c r="K144" s="240"/>
      <c r="L144" s="238"/>
      <c r="M144" s="240"/>
      <c r="N144" s="42" t="s">
        <v>44</v>
      </c>
      <c r="O144" s="76" t="s">
        <v>65</v>
      </c>
      <c r="P144" s="77" t="s">
        <v>66</v>
      </c>
      <c r="Q144" s="42"/>
      <c r="R144" s="76"/>
      <c r="S144" s="77"/>
      <c r="T144" s="42"/>
      <c r="U144" s="76"/>
      <c r="V144" s="77"/>
      <c r="W144" s="42"/>
      <c r="X144" s="76"/>
      <c r="Y144" s="77"/>
      <c r="Z144" s="224"/>
    </row>
    <row r="145" spans="2:26" x14ac:dyDescent="0.25">
      <c r="B145" s="290" t="s">
        <v>67</v>
      </c>
      <c r="C145" s="291"/>
      <c r="D145" s="78" t="s">
        <v>68</v>
      </c>
      <c r="E145" s="79" t="s">
        <v>69</v>
      </c>
      <c r="F145" s="150" t="s">
        <v>70</v>
      </c>
      <c r="G145" s="294"/>
      <c r="H145" s="299" t="s">
        <v>71</v>
      </c>
      <c r="I145" s="80" t="s">
        <v>26</v>
      </c>
      <c r="J145" s="280">
        <f>+P145+S145</f>
        <v>100</v>
      </c>
      <c r="K145" s="281"/>
      <c r="L145" s="286">
        <f>+((J145-J146)/J146)*100%</f>
        <v>0.53846153846153844</v>
      </c>
      <c r="M145" s="287"/>
      <c r="N145" s="274">
        <f>+((P145-P146)/+P146)*100%</f>
        <v>0.53846153846153844</v>
      </c>
      <c r="O145" s="81" t="s">
        <v>68</v>
      </c>
      <c r="P145" s="27">
        <v>100</v>
      </c>
      <c r="Q145" s="274"/>
      <c r="R145" s="81"/>
      <c r="S145" s="27"/>
      <c r="T145" s="274"/>
      <c r="U145" s="81"/>
      <c r="V145" s="27"/>
      <c r="W145" s="274"/>
      <c r="X145" s="81"/>
      <c r="Y145" s="27"/>
      <c r="Z145" s="276">
        <f>+J145/J146</f>
        <v>1.5384615384615385</v>
      </c>
    </row>
    <row r="146" spans="2:26" x14ac:dyDescent="0.25">
      <c r="B146" s="292"/>
      <c r="C146" s="293"/>
      <c r="D146" s="82"/>
      <c r="E146" s="282" t="s">
        <v>114</v>
      </c>
      <c r="F146" s="295"/>
      <c r="G146" s="296"/>
      <c r="H146" s="300"/>
      <c r="I146" s="80" t="s">
        <v>73</v>
      </c>
      <c r="J146" s="280">
        <f>+P146+S146</f>
        <v>65</v>
      </c>
      <c r="K146" s="281"/>
      <c r="L146" s="288"/>
      <c r="M146" s="289"/>
      <c r="N146" s="275"/>
      <c r="O146" s="81" t="s">
        <v>74</v>
      </c>
      <c r="P146" s="35">
        <v>65</v>
      </c>
      <c r="Q146" s="275"/>
      <c r="R146" s="81"/>
      <c r="S146" s="35"/>
      <c r="T146" s="275"/>
      <c r="U146" s="81"/>
      <c r="V146" s="35"/>
      <c r="W146" s="275"/>
      <c r="X146" s="81"/>
      <c r="Y146" s="35"/>
      <c r="Z146" s="277"/>
    </row>
    <row r="147" spans="2:26" x14ac:dyDescent="0.25">
      <c r="B147" s="83"/>
      <c r="C147" s="84"/>
      <c r="D147" s="82"/>
      <c r="E147" s="282"/>
      <c r="F147" s="295"/>
      <c r="G147" s="296"/>
      <c r="H147" s="284" t="s">
        <v>75</v>
      </c>
      <c r="I147" s="80" t="s">
        <v>26</v>
      </c>
      <c r="J147" s="280">
        <f>+P147+S147</f>
        <v>100</v>
      </c>
      <c r="K147" s="281"/>
      <c r="L147" s="286">
        <f>+((J147-J148)/J148)*100%</f>
        <v>0.33333333333333331</v>
      </c>
      <c r="M147" s="287"/>
      <c r="N147" s="274">
        <f>+((P147-P148)/+P148)*100%</f>
        <v>0.33333333333333331</v>
      </c>
      <c r="O147" s="81" t="s">
        <v>68</v>
      </c>
      <c r="P147" s="27">
        <v>100</v>
      </c>
      <c r="Q147" s="274"/>
      <c r="R147" s="81"/>
      <c r="S147" s="27"/>
      <c r="T147" s="274"/>
      <c r="U147" s="81"/>
      <c r="V147" s="27"/>
      <c r="W147" s="274"/>
      <c r="X147" s="81"/>
      <c r="Y147" s="27"/>
      <c r="Z147" s="276">
        <f>+J147/J148</f>
        <v>1.3333333333333333</v>
      </c>
    </row>
    <row r="148" spans="2:26" x14ac:dyDescent="0.25">
      <c r="B148" s="278" t="s">
        <v>76</v>
      </c>
      <c r="C148" s="279"/>
      <c r="D148" s="85"/>
      <c r="E148" s="283"/>
      <c r="F148" s="297"/>
      <c r="G148" s="298"/>
      <c r="H148" s="285"/>
      <c r="I148" s="80" t="s">
        <v>73</v>
      </c>
      <c r="J148" s="280">
        <f>+P148+S148</f>
        <v>75</v>
      </c>
      <c r="K148" s="281"/>
      <c r="L148" s="288"/>
      <c r="M148" s="289"/>
      <c r="N148" s="275"/>
      <c r="O148" s="81" t="s">
        <v>74</v>
      </c>
      <c r="P148" s="35">
        <v>75</v>
      </c>
      <c r="Q148" s="275"/>
      <c r="R148" s="81"/>
      <c r="S148" s="35"/>
      <c r="T148" s="275"/>
      <c r="U148" s="81"/>
      <c r="V148" s="35"/>
      <c r="W148" s="275"/>
      <c r="X148" s="81"/>
      <c r="Y148" s="35"/>
      <c r="Z148" s="277"/>
    </row>
    <row r="149" spans="2:26" x14ac:dyDescent="0.25">
      <c r="B149" s="325" t="s">
        <v>77</v>
      </c>
      <c r="C149" s="326"/>
      <c r="D149" s="86" t="s">
        <v>74</v>
      </c>
      <c r="E149" s="87" t="s">
        <v>78</v>
      </c>
      <c r="F149" s="150" t="s">
        <v>70</v>
      </c>
      <c r="G149" s="294"/>
      <c r="H149" s="284" t="s">
        <v>79</v>
      </c>
      <c r="I149" s="329"/>
      <c r="J149" s="330"/>
      <c r="K149" s="331"/>
      <c r="L149" s="315" t="s">
        <v>63</v>
      </c>
      <c r="M149" s="316"/>
      <c r="N149" s="335">
        <v>24591616.870000001</v>
      </c>
      <c r="O149" s="336"/>
      <c r="P149" s="337"/>
      <c r="Q149" s="426">
        <v>24591616.870000001</v>
      </c>
      <c r="R149" s="427"/>
      <c r="S149" s="428"/>
      <c r="T149" s="426">
        <v>24591616.870000001</v>
      </c>
      <c r="U149" s="427"/>
      <c r="V149" s="428"/>
      <c r="W149" s="426">
        <v>24591616.870000001</v>
      </c>
      <c r="X149" s="427"/>
      <c r="Y149" s="428"/>
      <c r="Z149" s="307">
        <f>+N149+Q149+T149+W149</f>
        <v>98366467.480000004</v>
      </c>
    </row>
    <row r="150" spans="2:26" x14ac:dyDescent="0.25">
      <c r="B150" s="327"/>
      <c r="C150" s="328"/>
      <c r="D150" s="82"/>
      <c r="E150" s="282" t="s">
        <v>115</v>
      </c>
      <c r="F150" s="295"/>
      <c r="G150" s="296"/>
      <c r="H150" s="285"/>
      <c r="I150" s="332"/>
      <c r="J150" s="333"/>
      <c r="K150" s="334"/>
      <c r="L150" s="317"/>
      <c r="M150" s="318"/>
      <c r="N150" s="338"/>
      <c r="O150" s="339"/>
      <c r="P150" s="340"/>
      <c r="Q150" s="429"/>
      <c r="R150" s="430"/>
      <c r="S150" s="431"/>
      <c r="T150" s="429"/>
      <c r="U150" s="430"/>
      <c r="V150" s="431"/>
      <c r="W150" s="429"/>
      <c r="X150" s="430"/>
      <c r="Y150" s="431"/>
      <c r="Z150" s="308"/>
    </row>
    <row r="151" spans="2:26" x14ac:dyDescent="0.25">
      <c r="B151" s="88"/>
      <c r="C151" s="89"/>
      <c r="D151" s="82"/>
      <c r="E151" s="282"/>
      <c r="F151" s="295"/>
      <c r="G151" s="296"/>
      <c r="H151" s="284" t="s">
        <v>81</v>
      </c>
      <c r="I151" s="90"/>
      <c r="J151" s="91"/>
      <c r="K151" s="92"/>
      <c r="L151" s="315"/>
      <c r="M151" s="316"/>
      <c r="N151" s="319">
        <v>22214572.960000001</v>
      </c>
      <c r="O151" s="320"/>
      <c r="P151" s="321"/>
      <c r="Q151" s="301">
        <v>22821193.23</v>
      </c>
      <c r="R151" s="302"/>
      <c r="S151" s="303"/>
      <c r="T151" s="301">
        <v>23387110.829999998</v>
      </c>
      <c r="U151" s="302"/>
      <c r="V151" s="303"/>
      <c r="W151" s="301">
        <v>61611260.460000001</v>
      </c>
      <c r="X151" s="302"/>
      <c r="Y151" s="303"/>
      <c r="Z151" s="307">
        <f>+N151+Q151+T151+W151</f>
        <v>130034137.47999999</v>
      </c>
    </row>
    <row r="152" spans="2:26" x14ac:dyDescent="0.25">
      <c r="B152" s="93" t="s">
        <v>82</v>
      </c>
      <c r="C152" s="94" t="s">
        <v>83</v>
      </c>
      <c r="D152" s="85"/>
      <c r="E152" s="283"/>
      <c r="F152" s="297"/>
      <c r="G152" s="298"/>
      <c r="H152" s="285"/>
      <c r="I152" s="95"/>
      <c r="J152" s="96"/>
      <c r="K152" s="97"/>
      <c r="L152" s="317"/>
      <c r="M152" s="318"/>
      <c r="N152" s="322"/>
      <c r="O152" s="323"/>
      <c r="P152" s="324"/>
      <c r="Q152" s="304"/>
      <c r="R152" s="305"/>
      <c r="S152" s="306"/>
      <c r="T152" s="304"/>
      <c r="U152" s="305"/>
      <c r="V152" s="306"/>
      <c r="W152" s="304"/>
      <c r="X152" s="305"/>
      <c r="Y152" s="306"/>
      <c r="Z152" s="308"/>
    </row>
    <row r="153" spans="2:26" x14ac:dyDescent="0.25">
      <c r="B153" s="309"/>
      <c r="C153" s="310"/>
      <c r="D153" s="311"/>
      <c r="E153" s="311"/>
      <c r="F153" s="310"/>
      <c r="G153" s="310"/>
      <c r="H153" s="310"/>
      <c r="I153" s="311"/>
      <c r="J153" s="311"/>
      <c r="K153" s="311"/>
      <c r="L153" s="310"/>
      <c r="M153" s="310"/>
      <c r="N153" s="310"/>
      <c r="O153" s="310"/>
      <c r="P153" s="310"/>
      <c r="Q153" s="310"/>
      <c r="R153" s="310"/>
      <c r="S153" s="310"/>
      <c r="T153" s="310"/>
      <c r="U153" s="310"/>
      <c r="V153" s="310"/>
      <c r="W153" s="310"/>
      <c r="X153" s="310"/>
      <c r="Y153" s="310"/>
      <c r="Z153" s="312"/>
    </row>
    <row r="154" spans="2:26" x14ac:dyDescent="0.25">
      <c r="B154" s="264" t="s">
        <v>29</v>
      </c>
      <c r="C154" s="313"/>
      <c r="D154" s="313"/>
      <c r="E154" s="313"/>
      <c r="F154" s="313"/>
      <c r="G154" s="313"/>
      <c r="H154" s="313"/>
      <c r="I154" s="313"/>
      <c r="J154" s="313"/>
      <c r="K154" s="313"/>
      <c r="L154" s="313"/>
      <c r="M154" s="313"/>
      <c r="N154" s="313"/>
      <c r="O154" s="313"/>
      <c r="P154" s="313"/>
      <c r="Q154" s="313"/>
      <c r="R154" s="313"/>
      <c r="S154" s="313"/>
      <c r="T154" s="313"/>
      <c r="U154" s="313"/>
      <c r="V154" s="313"/>
      <c r="W154" s="313"/>
      <c r="X154" s="313"/>
      <c r="Y154" s="313"/>
      <c r="Z154" s="314"/>
    </row>
    <row r="155" spans="2:26" x14ac:dyDescent="0.25">
      <c r="B155" s="253" t="s">
        <v>116</v>
      </c>
      <c r="C155" s="254"/>
      <c r="D155" s="255"/>
      <c r="E155" s="255"/>
      <c r="F155" s="255"/>
      <c r="G155" s="255"/>
      <c r="H155" s="255"/>
      <c r="I155" s="254"/>
      <c r="J155" s="254"/>
      <c r="K155" s="256"/>
      <c r="L155" s="235" t="s">
        <v>61</v>
      </c>
      <c r="M155" s="237"/>
      <c r="N155" s="235" t="s">
        <v>23</v>
      </c>
      <c r="O155" s="236"/>
      <c r="P155" s="237"/>
      <c r="Q155" s="235"/>
      <c r="R155" s="236"/>
      <c r="S155" s="237"/>
      <c r="T155" s="235"/>
      <c r="U155" s="236"/>
      <c r="V155" s="237"/>
      <c r="W155" s="235"/>
      <c r="X155" s="236"/>
      <c r="Y155" s="237"/>
      <c r="Z155" s="222" t="s">
        <v>0</v>
      </c>
    </row>
    <row r="156" spans="2:26" x14ac:dyDescent="0.25">
      <c r="B156" s="225" t="s">
        <v>24</v>
      </c>
      <c r="C156" s="226"/>
      <c r="D156" s="225" t="s">
        <v>62</v>
      </c>
      <c r="E156" s="226"/>
      <c r="F156" s="229" t="s">
        <v>25</v>
      </c>
      <c r="G156" s="230"/>
      <c r="H156" s="233" t="s">
        <v>63</v>
      </c>
      <c r="I156" s="235" t="s">
        <v>64</v>
      </c>
      <c r="J156" s="236"/>
      <c r="K156" s="237"/>
      <c r="L156" s="247"/>
      <c r="M156" s="249"/>
      <c r="N156" s="238"/>
      <c r="O156" s="239"/>
      <c r="P156" s="240"/>
      <c r="Q156" s="238"/>
      <c r="R156" s="239"/>
      <c r="S156" s="240"/>
      <c r="T156" s="238"/>
      <c r="U156" s="239"/>
      <c r="V156" s="240"/>
      <c r="W156" s="238"/>
      <c r="X156" s="239"/>
      <c r="Y156" s="240"/>
      <c r="Z156" s="223"/>
    </row>
    <row r="157" spans="2:26" ht="30" x14ac:dyDescent="0.25">
      <c r="B157" s="227"/>
      <c r="C157" s="228"/>
      <c r="D157" s="227"/>
      <c r="E157" s="228"/>
      <c r="F157" s="231"/>
      <c r="G157" s="232"/>
      <c r="H157" s="234"/>
      <c r="I157" s="238"/>
      <c r="J157" s="239"/>
      <c r="K157" s="240"/>
      <c r="L157" s="238"/>
      <c r="M157" s="240"/>
      <c r="N157" s="42" t="s">
        <v>44</v>
      </c>
      <c r="O157" s="76" t="s">
        <v>65</v>
      </c>
      <c r="P157" s="77" t="s">
        <v>66</v>
      </c>
      <c r="Q157" s="42"/>
      <c r="R157" s="76"/>
      <c r="S157" s="77"/>
      <c r="T157" s="42"/>
      <c r="U157" s="76"/>
      <c r="V157" s="77"/>
      <c r="W157" s="42"/>
      <c r="X157" s="76"/>
      <c r="Y157" s="77"/>
      <c r="Z157" s="224"/>
    </row>
    <row r="158" spans="2:26" x14ac:dyDescent="0.25">
      <c r="B158" s="290" t="s">
        <v>67</v>
      </c>
      <c r="C158" s="291"/>
      <c r="D158" s="78" t="s">
        <v>68</v>
      </c>
      <c r="E158" s="79" t="s">
        <v>85</v>
      </c>
      <c r="F158" s="150" t="s">
        <v>105</v>
      </c>
      <c r="G158" s="294"/>
      <c r="H158" s="299" t="s">
        <v>71</v>
      </c>
      <c r="I158" s="80" t="s">
        <v>26</v>
      </c>
      <c r="J158" s="280">
        <f>+P158+V158</f>
        <v>100</v>
      </c>
      <c r="K158" s="281"/>
      <c r="L158" s="286">
        <f>+((J158-J159)/J159)*100%</f>
        <v>0.53846153846153844</v>
      </c>
      <c r="M158" s="287"/>
      <c r="N158" s="274">
        <f>+((P158-P159)/+P159)*100%</f>
        <v>0.53846153846153844</v>
      </c>
      <c r="O158" s="81" t="s">
        <v>68</v>
      </c>
      <c r="P158" s="27">
        <v>100</v>
      </c>
      <c r="Q158" s="274"/>
      <c r="R158" s="81"/>
      <c r="S158" s="27"/>
      <c r="T158" s="274"/>
      <c r="U158" s="81"/>
      <c r="V158" s="27"/>
      <c r="W158" s="274"/>
      <c r="X158" s="81"/>
      <c r="Y158" s="27"/>
      <c r="Z158" s="276">
        <f>+J158/J159</f>
        <v>1.5384615384615385</v>
      </c>
    </row>
    <row r="159" spans="2:26" x14ac:dyDescent="0.25">
      <c r="B159" s="292"/>
      <c r="C159" s="293"/>
      <c r="D159" s="82"/>
      <c r="E159" s="282" t="s">
        <v>114</v>
      </c>
      <c r="F159" s="295"/>
      <c r="G159" s="296"/>
      <c r="H159" s="300"/>
      <c r="I159" s="80" t="s">
        <v>73</v>
      </c>
      <c r="J159" s="280">
        <f>+P159+S159</f>
        <v>65</v>
      </c>
      <c r="K159" s="281"/>
      <c r="L159" s="288"/>
      <c r="M159" s="289"/>
      <c r="N159" s="275"/>
      <c r="O159" s="81" t="s">
        <v>74</v>
      </c>
      <c r="P159" s="35">
        <v>65</v>
      </c>
      <c r="Q159" s="275"/>
      <c r="R159" s="81"/>
      <c r="S159" s="35"/>
      <c r="T159" s="275"/>
      <c r="U159" s="81"/>
      <c r="V159" s="35"/>
      <c r="W159" s="275"/>
      <c r="X159" s="81"/>
      <c r="Y159" s="27"/>
      <c r="Z159" s="277"/>
    </row>
    <row r="160" spans="2:26" x14ac:dyDescent="0.25">
      <c r="B160" s="83"/>
      <c r="C160" s="84"/>
      <c r="D160" s="82"/>
      <c r="E160" s="282"/>
      <c r="F160" s="295"/>
      <c r="G160" s="296"/>
      <c r="H160" s="284" t="s">
        <v>75</v>
      </c>
      <c r="I160" s="80" t="s">
        <v>26</v>
      </c>
      <c r="J160" s="280">
        <f>+P160+S160</f>
        <v>100</v>
      </c>
      <c r="K160" s="281"/>
      <c r="L160" s="286">
        <f>+((J160-J161)/J161)*100%</f>
        <v>0.33333333333333331</v>
      </c>
      <c r="M160" s="287"/>
      <c r="N160" s="274">
        <f>+((P160-P161)/+P161)*100%</f>
        <v>0.33333333333333331</v>
      </c>
      <c r="O160" s="81" t="s">
        <v>68</v>
      </c>
      <c r="P160" s="27">
        <v>100</v>
      </c>
      <c r="Q160" s="274"/>
      <c r="R160" s="81"/>
      <c r="S160" s="27"/>
      <c r="T160" s="274"/>
      <c r="U160" s="81"/>
      <c r="V160" s="27"/>
      <c r="W160" s="274"/>
      <c r="X160" s="81"/>
      <c r="Y160" s="27"/>
      <c r="Z160" s="276">
        <f>+J160/J161</f>
        <v>1.3333333333333333</v>
      </c>
    </row>
    <row r="161" spans="2:26" x14ac:dyDescent="0.25">
      <c r="B161" s="278" t="s">
        <v>76</v>
      </c>
      <c r="C161" s="279"/>
      <c r="D161" s="85"/>
      <c r="E161" s="283"/>
      <c r="F161" s="297"/>
      <c r="G161" s="298"/>
      <c r="H161" s="285"/>
      <c r="I161" s="80" t="s">
        <v>73</v>
      </c>
      <c r="J161" s="280">
        <f>+P161+S161</f>
        <v>75</v>
      </c>
      <c r="K161" s="281"/>
      <c r="L161" s="288"/>
      <c r="M161" s="289"/>
      <c r="N161" s="275"/>
      <c r="O161" s="81" t="s">
        <v>74</v>
      </c>
      <c r="P161" s="35">
        <v>75</v>
      </c>
      <c r="Q161" s="275"/>
      <c r="R161" s="81"/>
      <c r="S161" s="35"/>
      <c r="T161" s="275"/>
      <c r="U161" s="81"/>
      <c r="V161" s="35"/>
      <c r="W161" s="275"/>
      <c r="X161" s="81"/>
      <c r="Y161" s="27"/>
      <c r="Z161" s="277"/>
    </row>
    <row r="162" spans="2:26" x14ac:dyDescent="0.25">
      <c r="B162" s="325" t="s">
        <v>86</v>
      </c>
      <c r="C162" s="326"/>
      <c r="D162" s="86" t="s">
        <v>74</v>
      </c>
      <c r="E162" s="87" t="s">
        <v>87</v>
      </c>
      <c r="F162" s="150" t="s">
        <v>105</v>
      </c>
      <c r="G162" s="294"/>
      <c r="H162" s="284" t="s">
        <v>79</v>
      </c>
      <c r="I162" s="329"/>
      <c r="J162" s="330"/>
      <c r="K162" s="331"/>
      <c r="L162" s="315" t="s">
        <v>63</v>
      </c>
      <c r="M162" s="316"/>
      <c r="N162" s="348">
        <v>24591616.870000001</v>
      </c>
      <c r="O162" s="349"/>
      <c r="P162" s="350"/>
      <c r="Q162" s="341">
        <v>24591616.870000001</v>
      </c>
      <c r="R162" s="151"/>
      <c r="S162" s="152"/>
      <c r="T162" s="341">
        <v>24591616.870000001</v>
      </c>
      <c r="U162" s="151"/>
      <c r="V162" s="152"/>
      <c r="W162" s="341">
        <v>24591616.870000001</v>
      </c>
      <c r="X162" s="151"/>
      <c r="Y162" s="152"/>
      <c r="Z162" s="307">
        <f>T162+N162+Q162+W162</f>
        <v>98366467.480000004</v>
      </c>
    </row>
    <row r="163" spans="2:26" x14ac:dyDescent="0.25">
      <c r="B163" s="327"/>
      <c r="C163" s="328"/>
      <c r="D163" s="82"/>
      <c r="E163" s="282" t="s">
        <v>115</v>
      </c>
      <c r="F163" s="295"/>
      <c r="G163" s="296"/>
      <c r="H163" s="285"/>
      <c r="I163" s="332"/>
      <c r="J163" s="333"/>
      <c r="K163" s="334"/>
      <c r="L163" s="317"/>
      <c r="M163" s="318"/>
      <c r="N163" s="351"/>
      <c r="O163" s="352"/>
      <c r="P163" s="353"/>
      <c r="Q163" s="156"/>
      <c r="R163" s="157"/>
      <c r="S163" s="158"/>
      <c r="T163" s="156"/>
      <c r="U163" s="157"/>
      <c r="V163" s="158"/>
      <c r="W163" s="156"/>
      <c r="X163" s="157"/>
      <c r="Y163" s="158"/>
      <c r="Z163" s="308"/>
    </row>
    <row r="164" spans="2:26" x14ac:dyDescent="0.25">
      <c r="B164" s="88"/>
      <c r="C164" s="89"/>
      <c r="D164" s="82"/>
      <c r="E164" s="282"/>
      <c r="F164" s="295"/>
      <c r="G164" s="296"/>
      <c r="H164" s="284" t="s">
        <v>81</v>
      </c>
      <c r="I164" s="90"/>
      <c r="J164" s="91"/>
      <c r="K164" s="92"/>
      <c r="L164" s="315"/>
      <c r="M164" s="316"/>
      <c r="N164" s="342">
        <f>22100000+114572.96</f>
        <v>22214572.960000001</v>
      </c>
      <c r="O164" s="343"/>
      <c r="P164" s="344"/>
      <c r="Q164" s="341">
        <v>22821193.23</v>
      </c>
      <c r="R164" s="432"/>
      <c r="S164" s="433"/>
      <c r="T164" s="341">
        <v>23387110.829999998</v>
      </c>
      <c r="U164" s="151"/>
      <c r="V164" s="152"/>
      <c r="W164" s="341">
        <v>61611260.460000001</v>
      </c>
      <c r="X164" s="151"/>
      <c r="Y164" s="152"/>
      <c r="Z164" s="307">
        <f>T164+N164+Q164+W164</f>
        <v>130034137.47999999</v>
      </c>
    </row>
    <row r="165" spans="2:26" x14ac:dyDescent="0.25">
      <c r="B165" s="93" t="s">
        <v>82</v>
      </c>
      <c r="C165" s="94" t="s">
        <v>83</v>
      </c>
      <c r="D165" s="85"/>
      <c r="E165" s="283"/>
      <c r="F165" s="297"/>
      <c r="G165" s="298"/>
      <c r="H165" s="285"/>
      <c r="I165" s="95"/>
      <c r="J165" s="96"/>
      <c r="K165" s="97"/>
      <c r="L165" s="317"/>
      <c r="M165" s="318"/>
      <c r="N165" s="345"/>
      <c r="O165" s="346"/>
      <c r="P165" s="347"/>
      <c r="Q165" s="434"/>
      <c r="R165" s="435"/>
      <c r="S165" s="436"/>
      <c r="T165" s="156"/>
      <c r="U165" s="157"/>
      <c r="V165" s="158"/>
      <c r="W165" s="156"/>
      <c r="X165" s="157"/>
      <c r="Y165" s="158"/>
      <c r="Z165" s="308"/>
    </row>
    <row r="166" spans="2:26" x14ac:dyDescent="0.25">
      <c r="B166" s="98"/>
      <c r="C166" s="99"/>
      <c r="D166" s="99"/>
      <c r="E166" s="99"/>
      <c r="F166" s="99"/>
      <c r="G166" s="99"/>
      <c r="H166" s="99"/>
      <c r="I166" s="25"/>
      <c r="J166" s="25"/>
      <c r="K166" s="25"/>
      <c r="L166" s="99"/>
      <c r="M166" s="99"/>
      <c r="N166" s="25"/>
      <c r="O166" s="25"/>
      <c r="P166" s="25"/>
      <c r="Q166" s="25"/>
      <c r="R166" s="25"/>
      <c r="S166" s="25"/>
      <c r="T166" s="25"/>
      <c r="U166" s="25"/>
      <c r="V166" s="25"/>
      <c r="W166" s="25"/>
      <c r="X166" s="25"/>
      <c r="Y166" s="25"/>
      <c r="Z166" s="26"/>
    </row>
    <row r="167" spans="2:26" x14ac:dyDescent="0.25">
      <c r="B167" s="362"/>
      <c r="C167" s="363"/>
      <c r="D167" s="363"/>
      <c r="E167" s="363"/>
      <c r="F167" s="363"/>
      <c r="G167" s="363"/>
      <c r="H167" s="363"/>
      <c r="I167" s="363"/>
      <c r="J167" s="363"/>
      <c r="K167" s="363"/>
      <c r="L167" s="363"/>
      <c r="M167" s="363"/>
      <c r="N167" s="363"/>
      <c r="O167" s="363"/>
      <c r="P167" s="363"/>
      <c r="Q167" s="363"/>
      <c r="R167" s="363"/>
      <c r="S167" s="363"/>
      <c r="T167" s="363"/>
      <c r="U167" s="363"/>
      <c r="V167" s="363"/>
      <c r="W167" s="363"/>
      <c r="X167" s="363"/>
      <c r="Y167" s="363"/>
      <c r="Z167" s="364"/>
    </row>
    <row r="168" spans="2:26" x14ac:dyDescent="0.25">
      <c r="B168" s="264" t="s">
        <v>30</v>
      </c>
      <c r="C168" s="313"/>
      <c r="D168" s="313"/>
      <c r="E168" s="313"/>
      <c r="F168" s="313"/>
      <c r="G168" s="313"/>
      <c r="H168" s="313"/>
      <c r="I168" s="313"/>
      <c r="J168" s="313"/>
      <c r="K168" s="313"/>
      <c r="L168" s="313"/>
      <c r="M168" s="313"/>
      <c r="N168" s="313"/>
      <c r="O168" s="313"/>
      <c r="P168" s="313"/>
      <c r="Q168" s="313"/>
      <c r="R168" s="313"/>
      <c r="S168" s="313"/>
      <c r="T168" s="313"/>
      <c r="U168" s="313"/>
      <c r="V168" s="313"/>
      <c r="W168" s="313"/>
      <c r="X168" s="313"/>
      <c r="Y168" s="313"/>
      <c r="Z168" s="314"/>
    </row>
    <row r="169" spans="2:26" ht="15.75" x14ac:dyDescent="0.25">
      <c r="B169" s="365" t="s">
        <v>31</v>
      </c>
      <c r="C169" s="365"/>
      <c r="D169" s="365"/>
      <c r="E169" s="365"/>
      <c r="F169" s="366"/>
      <c r="G169" s="366"/>
      <c r="H169" s="367" t="s">
        <v>32</v>
      </c>
      <c r="I169" s="368"/>
      <c r="J169" s="368"/>
      <c r="K169" s="368"/>
      <c r="L169" s="368"/>
      <c r="M169" s="368"/>
      <c r="N169" s="368"/>
      <c r="O169" s="368"/>
      <c r="P169" s="369"/>
      <c r="Q169" s="370" t="s">
        <v>33</v>
      </c>
      <c r="R169" s="370"/>
      <c r="S169" s="371"/>
      <c r="T169" s="371"/>
      <c r="U169" s="371"/>
      <c r="V169" s="371"/>
      <c r="W169" s="370" t="s">
        <v>34</v>
      </c>
      <c r="X169" s="370"/>
      <c r="Y169" s="371"/>
      <c r="Z169" s="371"/>
    </row>
    <row r="170" spans="2:26" x14ac:dyDescent="0.25">
      <c r="B170" s="361" t="s">
        <v>117</v>
      </c>
      <c r="C170" s="361"/>
      <c r="D170" s="361"/>
      <c r="E170" s="361"/>
      <c r="F170" s="361"/>
      <c r="G170" s="361"/>
      <c r="H170" s="354" t="s">
        <v>118</v>
      </c>
      <c r="I170" s="354"/>
      <c r="J170" s="354"/>
      <c r="K170" s="354"/>
      <c r="L170" s="354"/>
      <c r="M170" s="354"/>
      <c r="N170" s="354"/>
      <c r="O170" s="354"/>
      <c r="P170" s="354"/>
      <c r="Q170" s="355">
        <v>43101</v>
      </c>
      <c r="R170" s="356"/>
      <c r="S170" s="356"/>
      <c r="T170" s="356"/>
      <c r="U170" s="356"/>
      <c r="V170" s="357"/>
      <c r="W170" s="355">
        <v>43465</v>
      </c>
      <c r="X170" s="356"/>
      <c r="Y170" s="356"/>
      <c r="Z170" s="356"/>
    </row>
    <row r="171" spans="2:26" x14ac:dyDescent="0.25">
      <c r="B171" s="361"/>
      <c r="C171" s="361"/>
      <c r="D171" s="361"/>
      <c r="E171" s="361"/>
      <c r="F171" s="361"/>
      <c r="G171" s="361"/>
      <c r="H171" s="354" t="s">
        <v>119</v>
      </c>
      <c r="I171" s="354"/>
      <c r="J171" s="354"/>
      <c r="K171" s="354"/>
      <c r="L171" s="354"/>
      <c r="M171" s="354"/>
      <c r="N171" s="354"/>
      <c r="O171" s="354"/>
      <c r="P171" s="354"/>
      <c r="Q171" s="355">
        <v>43101</v>
      </c>
      <c r="R171" s="356"/>
      <c r="S171" s="356"/>
      <c r="T171" s="356"/>
      <c r="U171" s="356"/>
      <c r="V171" s="357"/>
      <c r="W171" s="355">
        <v>43465</v>
      </c>
      <c r="X171" s="356"/>
      <c r="Y171" s="356"/>
      <c r="Z171" s="356"/>
    </row>
    <row r="172" spans="2:26" x14ac:dyDescent="0.25">
      <c r="B172" s="361"/>
      <c r="C172" s="361"/>
      <c r="D172" s="361"/>
      <c r="E172" s="361"/>
      <c r="F172" s="361"/>
      <c r="G172" s="361"/>
      <c r="H172" s="354" t="s">
        <v>120</v>
      </c>
      <c r="I172" s="354"/>
      <c r="J172" s="354"/>
      <c r="K172" s="354"/>
      <c r="L172" s="354"/>
      <c r="M172" s="354"/>
      <c r="N172" s="354"/>
      <c r="O172" s="354"/>
      <c r="P172" s="354"/>
      <c r="Q172" s="355">
        <v>43101</v>
      </c>
      <c r="R172" s="356"/>
      <c r="S172" s="356"/>
      <c r="T172" s="356"/>
      <c r="U172" s="356"/>
      <c r="V172" s="357"/>
      <c r="W172" s="355">
        <v>43465</v>
      </c>
      <c r="X172" s="356"/>
      <c r="Y172" s="356"/>
      <c r="Z172" s="356"/>
    </row>
    <row r="173" spans="2:26" x14ac:dyDescent="0.25">
      <c r="B173" s="361"/>
      <c r="C173" s="361"/>
      <c r="D173" s="361"/>
      <c r="E173" s="361"/>
      <c r="F173" s="361"/>
      <c r="G173" s="361"/>
      <c r="H173" s="354" t="s">
        <v>121</v>
      </c>
      <c r="I173" s="354"/>
      <c r="J173" s="354"/>
      <c r="K173" s="354"/>
      <c r="L173" s="354"/>
      <c r="M173" s="354"/>
      <c r="N173" s="354"/>
      <c r="O173" s="354"/>
      <c r="P173" s="354"/>
      <c r="Q173" s="355">
        <v>43101</v>
      </c>
      <c r="R173" s="356"/>
      <c r="S173" s="356"/>
      <c r="T173" s="356"/>
      <c r="U173" s="356"/>
      <c r="V173" s="357"/>
      <c r="W173" s="355">
        <v>43465</v>
      </c>
      <c r="X173" s="356"/>
      <c r="Y173" s="356"/>
      <c r="Z173" s="356"/>
    </row>
    <row r="174" spans="2:26" x14ac:dyDescent="0.25">
      <c r="B174" s="361"/>
      <c r="C174" s="361"/>
      <c r="D174" s="361"/>
      <c r="E174" s="361"/>
      <c r="F174" s="361"/>
      <c r="G174" s="361"/>
      <c r="H174" s="354" t="s">
        <v>122</v>
      </c>
      <c r="I174" s="354"/>
      <c r="J174" s="354"/>
      <c r="K174" s="354"/>
      <c r="L174" s="354"/>
      <c r="M174" s="354"/>
      <c r="N174" s="354"/>
      <c r="O174" s="354"/>
      <c r="P174" s="354"/>
      <c r="Q174" s="355">
        <v>43101</v>
      </c>
      <c r="R174" s="356"/>
      <c r="S174" s="356"/>
      <c r="T174" s="356"/>
      <c r="U174" s="356"/>
      <c r="V174" s="357"/>
      <c r="W174" s="355">
        <v>43465</v>
      </c>
      <c r="X174" s="356"/>
      <c r="Y174" s="356"/>
      <c r="Z174" s="356"/>
    </row>
    <row r="175" spans="2:26" x14ac:dyDescent="0.25">
      <c r="B175" s="361"/>
      <c r="C175" s="361"/>
      <c r="D175" s="361"/>
      <c r="E175" s="361"/>
      <c r="F175" s="361"/>
      <c r="G175" s="361"/>
      <c r="H175" s="354" t="s">
        <v>123</v>
      </c>
      <c r="I175" s="354"/>
      <c r="J175" s="354"/>
      <c r="K175" s="354"/>
      <c r="L175" s="354"/>
      <c r="M175" s="354"/>
      <c r="N175" s="354"/>
      <c r="O175" s="354"/>
      <c r="P175" s="354"/>
      <c r="Q175" s="355">
        <v>43101</v>
      </c>
      <c r="R175" s="356"/>
      <c r="S175" s="356"/>
      <c r="T175" s="356"/>
      <c r="U175" s="356"/>
      <c r="V175" s="357"/>
      <c r="W175" s="355">
        <v>43465</v>
      </c>
      <c r="X175" s="356"/>
      <c r="Y175" s="356"/>
      <c r="Z175" s="356"/>
    </row>
    <row r="176" spans="2:26" x14ac:dyDescent="0.25">
      <c r="B176" s="361"/>
      <c r="C176" s="361"/>
      <c r="D176" s="361"/>
      <c r="E176" s="361"/>
      <c r="F176" s="361"/>
      <c r="G176" s="361"/>
      <c r="H176" s="437" t="s">
        <v>124</v>
      </c>
      <c r="I176" s="438"/>
      <c r="J176" s="438"/>
      <c r="K176" s="438"/>
      <c r="L176" s="438"/>
      <c r="M176" s="438"/>
      <c r="N176" s="438"/>
      <c r="O176" s="438"/>
      <c r="P176" s="439"/>
      <c r="Q176" s="355">
        <v>43101</v>
      </c>
      <c r="R176" s="356"/>
      <c r="S176" s="356"/>
      <c r="T176" s="356"/>
      <c r="U176" s="356"/>
      <c r="V176" s="357"/>
      <c r="W176" s="355">
        <v>43465</v>
      </c>
      <c r="X176" s="356"/>
      <c r="Y176" s="356"/>
      <c r="Z176" s="356"/>
    </row>
    <row r="177" spans="2:26" x14ac:dyDescent="0.25">
      <c r="B177" s="361"/>
      <c r="C177" s="361"/>
      <c r="D177" s="361"/>
      <c r="E177" s="361"/>
      <c r="F177" s="361"/>
      <c r="G177" s="361"/>
      <c r="H177" s="354" t="s">
        <v>125</v>
      </c>
      <c r="I177" s="354"/>
      <c r="J177" s="354"/>
      <c r="K177" s="354"/>
      <c r="L177" s="354"/>
      <c r="M177" s="354"/>
      <c r="N177" s="354"/>
      <c r="O177" s="354"/>
      <c r="P177" s="354"/>
      <c r="Q177" s="355">
        <v>43101</v>
      </c>
      <c r="R177" s="356"/>
      <c r="S177" s="356"/>
      <c r="T177" s="356"/>
      <c r="U177" s="356"/>
      <c r="V177" s="357"/>
      <c r="W177" s="355">
        <v>43465</v>
      </c>
      <c r="X177" s="356"/>
      <c r="Y177" s="356"/>
      <c r="Z177" s="356"/>
    </row>
    <row r="178" spans="2:26" x14ac:dyDescent="0.25">
      <c r="B178" s="11"/>
      <c r="C178" s="12"/>
      <c r="D178" s="12"/>
      <c r="E178" s="12"/>
      <c r="F178" s="12"/>
      <c r="G178" s="13"/>
      <c r="H178" s="14"/>
      <c r="I178" s="380" t="s">
        <v>93</v>
      </c>
      <c r="J178" s="381"/>
      <c r="K178" s="381"/>
      <c r="L178" s="381"/>
      <c r="M178" s="381"/>
      <c r="N178" s="381"/>
      <c r="O178" s="381"/>
      <c r="P178" s="382"/>
      <c r="Q178" s="383"/>
      <c r="R178" s="384"/>
      <c r="S178" s="384"/>
      <c r="T178" s="384"/>
      <c r="U178" s="384"/>
      <c r="V178" s="385"/>
      <c r="W178" s="383"/>
      <c r="X178" s="384"/>
      <c r="Y178" s="384"/>
      <c r="Z178" s="385"/>
    </row>
    <row r="179" spans="2:26" x14ac:dyDescent="0.25">
      <c r="B179" s="386"/>
      <c r="C179" s="387"/>
      <c r="D179" s="387"/>
      <c r="E179" s="387"/>
      <c r="F179" s="387"/>
      <c r="G179" s="387"/>
      <c r="H179" s="387"/>
      <c r="I179" s="387"/>
      <c r="J179" s="387"/>
      <c r="K179" s="387"/>
      <c r="L179" s="387"/>
      <c r="M179" s="387"/>
      <c r="N179" s="387"/>
      <c r="O179" s="387"/>
      <c r="P179" s="387"/>
      <c r="Q179" s="387"/>
      <c r="R179" s="387"/>
      <c r="S179" s="387"/>
      <c r="T179" s="387"/>
      <c r="U179" s="387"/>
      <c r="V179" s="387"/>
      <c r="W179" s="387"/>
      <c r="X179" s="387"/>
      <c r="Y179" s="387"/>
      <c r="Z179" s="388"/>
    </row>
    <row r="180" spans="2:26" x14ac:dyDescent="0.25">
      <c r="B180" s="389" t="s">
        <v>35</v>
      </c>
      <c r="C180" s="389"/>
      <c r="D180" s="389"/>
      <c r="E180" s="389"/>
      <c r="F180" s="389"/>
      <c r="G180" s="389"/>
      <c r="H180" s="49" t="s">
        <v>36</v>
      </c>
      <c r="I180" s="389" t="s">
        <v>37</v>
      </c>
      <c r="J180" s="389"/>
      <c r="K180" s="389"/>
      <c r="L180" s="389"/>
      <c r="M180" s="389"/>
      <c r="N180" s="389"/>
      <c r="O180" s="389"/>
      <c r="P180" s="389"/>
      <c r="Q180" s="390" t="s">
        <v>36</v>
      </c>
      <c r="R180" s="391"/>
      <c r="S180" s="376"/>
      <c r="T180" s="376"/>
      <c r="U180" s="376"/>
      <c r="V180" s="376"/>
      <c r="W180" s="376"/>
      <c r="X180" s="376"/>
      <c r="Y180" s="376"/>
      <c r="Z180" s="377"/>
    </row>
    <row r="181" spans="2:26" x14ac:dyDescent="0.25">
      <c r="B181" s="378" t="s">
        <v>94</v>
      </c>
      <c r="C181" s="379"/>
      <c r="D181" s="379"/>
      <c r="E181" s="379"/>
      <c r="F181" s="373"/>
      <c r="G181" s="374"/>
      <c r="H181" s="15"/>
      <c r="I181" s="372" t="s">
        <v>95</v>
      </c>
      <c r="J181" s="373"/>
      <c r="K181" s="373"/>
      <c r="L181" s="373"/>
      <c r="M181" s="373"/>
      <c r="N181" s="373"/>
      <c r="O181" s="373"/>
      <c r="P181" s="374"/>
      <c r="Q181" s="375"/>
      <c r="R181" s="376"/>
      <c r="S181" s="376"/>
      <c r="T181" s="376"/>
      <c r="U181" s="376"/>
      <c r="V181" s="376"/>
      <c r="W181" s="376"/>
      <c r="X181" s="376"/>
      <c r="Y181" s="376"/>
      <c r="Z181" s="377"/>
    </row>
    <row r="182" spans="2:26" x14ac:dyDescent="0.25">
      <c r="B182" s="378" t="s">
        <v>96</v>
      </c>
      <c r="C182" s="379"/>
      <c r="D182" s="379"/>
      <c r="E182" s="379"/>
      <c r="F182" s="373"/>
      <c r="G182" s="374"/>
      <c r="H182" s="15"/>
      <c r="I182" s="372">
        <v>2</v>
      </c>
      <c r="J182" s="373"/>
      <c r="K182" s="373"/>
      <c r="L182" s="373"/>
      <c r="M182" s="373"/>
      <c r="N182" s="373"/>
      <c r="O182" s="373"/>
      <c r="P182" s="374"/>
      <c r="Q182" s="375" t="s">
        <v>63</v>
      </c>
      <c r="R182" s="376"/>
      <c r="S182" s="376"/>
      <c r="T182" s="376"/>
      <c r="U182" s="376"/>
      <c r="V182" s="376"/>
      <c r="W182" s="376"/>
      <c r="X182" s="376"/>
      <c r="Y182" s="376"/>
      <c r="Z182" s="377"/>
    </row>
    <row r="183" spans="2:26" x14ac:dyDescent="0.25">
      <c r="B183" s="372" t="s">
        <v>97</v>
      </c>
      <c r="C183" s="373"/>
      <c r="D183" s="373"/>
      <c r="E183" s="373"/>
      <c r="F183" s="373"/>
      <c r="G183" s="374"/>
      <c r="H183" s="15"/>
      <c r="I183" s="372">
        <v>3</v>
      </c>
      <c r="J183" s="373"/>
      <c r="K183" s="373"/>
      <c r="L183" s="373"/>
      <c r="M183" s="373"/>
      <c r="N183" s="373"/>
      <c r="O183" s="373"/>
      <c r="P183" s="374"/>
      <c r="Q183" s="375"/>
      <c r="R183" s="376"/>
      <c r="S183" s="376"/>
      <c r="T183" s="376"/>
      <c r="U183" s="376"/>
      <c r="V183" s="376"/>
      <c r="W183" s="376"/>
      <c r="X183" s="376"/>
      <c r="Y183" s="376"/>
      <c r="Z183" s="377"/>
    </row>
    <row r="184" spans="2:26" x14ac:dyDescent="0.25">
      <c r="B184" s="372" t="s">
        <v>98</v>
      </c>
      <c r="C184" s="373"/>
      <c r="D184" s="373"/>
      <c r="E184" s="373"/>
      <c r="F184" s="373"/>
      <c r="G184" s="374"/>
      <c r="H184" s="15"/>
      <c r="I184" s="372">
        <v>4</v>
      </c>
      <c r="J184" s="373"/>
      <c r="K184" s="373"/>
      <c r="L184" s="373"/>
      <c r="M184" s="373"/>
      <c r="N184" s="373"/>
      <c r="O184" s="373"/>
      <c r="P184" s="374"/>
      <c r="Q184" s="375"/>
      <c r="R184" s="376"/>
      <c r="S184" s="376"/>
      <c r="T184" s="376"/>
      <c r="U184" s="376"/>
      <c r="V184" s="376"/>
      <c r="W184" s="376"/>
      <c r="X184" s="376"/>
      <c r="Y184" s="376"/>
      <c r="Z184" s="377"/>
    </row>
    <row r="185" spans="2:26" x14ac:dyDescent="0.25">
      <c r="B185" s="372" t="s">
        <v>99</v>
      </c>
      <c r="C185" s="373"/>
      <c r="D185" s="373"/>
      <c r="E185" s="373"/>
      <c r="F185" s="373"/>
      <c r="G185" s="374"/>
      <c r="H185" s="15"/>
      <c r="I185" s="372">
        <v>5</v>
      </c>
      <c r="J185" s="373"/>
      <c r="K185" s="373"/>
      <c r="L185" s="373"/>
      <c r="M185" s="373"/>
      <c r="N185" s="373"/>
      <c r="O185" s="373"/>
      <c r="P185" s="374"/>
      <c r="Q185" s="375"/>
      <c r="R185" s="376"/>
      <c r="S185" s="376"/>
      <c r="T185" s="376"/>
      <c r="U185" s="376"/>
      <c r="V185" s="376"/>
      <c r="W185" s="376"/>
      <c r="X185" s="376"/>
      <c r="Y185" s="376"/>
      <c r="Z185" s="377"/>
    </row>
    <row r="186" spans="2:26" x14ac:dyDescent="0.25">
      <c r="B186" s="400"/>
      <c r="C186" s="401"/>
      <c r="D186" s="401"/>
      <c r="E186" s="401"/>
      <c r="F186" s="401"/>
      <c r="G186" s="401"/>
      <c r="H186" s="401"/>
      <c r="I186" s="401"/>
      <c r="J186" s="401"/>
      <c r="K186" s="401"/>
      <c r="L186" s="401"/>
      <c r="M186" s="401"/>
      <c r="N186" s="401"/>
      <c r="O186" s="401"/>
      <c r="P186" s="401"/>
      <c r="Q186" s="401"/>
      <c r="R186" s="401"/>
      <c r="S186" s="401"/>
      <c r="T186" s="401"/>
      <c r="U186" s="401"/>
      <c r="V186" s="401"/>
      <c r="W186" s="401"/>
      <c r="X186" s="401"/>
      <c r="Y186" s="401"/>
      <c r="Z186" s="402"/>
    </row>
    <row r="187" spans="2:26" x14ac:dyDescent="0.25">
      <c r="B187" s="406" t="s">
        <v>38</v>
      </c>
      <c r="C187" s="57"/>
      <c r="D187" s="57"/>
      <c r="E187" s="57"/>
      <c r="F187" s="16" t="s">
        <v>39</v>
      </c>
      <c r="G187" s="378" t="s">
        <v>126</v>
      </c>
      <c r="H187" s="373"/>
      <c r="I187" s="373"/>
      <c r="J187" s="373"/>
      <c r="K187" s="373"/>
      <c r="L187" s="373"/>
      <c r="M187" s="373"/>
      <c r="N187" s="373"/>
      <c r="O187" s="373"/>
      <c r="P187" s="373"/>
      <c r="Q187" s="373"/>
      <c r="R187" s="373"/>
      <c r="S187" s="373"/>
      <c r="T187" s="373"/>
      <c r="U187" s="373"/>
      <c r="V187" s="373"/>
      <c r="W187" s="373"/>
      <c r="X187" s="373"/>
      <c r="Y187" s="373"/>
      <c r="Z187" s="374"/>
    </row>
    <row r="188" spans="2:26" x14ac:dyDescent="0.25">
      <c r="B188" s="407"/>
      <c r="C188" s="58"/>
      <c r="D188" s="58"/>
      <c r="E188" s="58"/>
      <c r="F188" s="16" t="s">
        <v>40</v>
      </c>
      <c r="G188" s="409" t="s">
        <v>127</v>
      </c>
      <c r="H188" s="410"/>
      <c r="I188" s="410"/>
      <c r="J188" s="410"/>
      <c r="K188" s="410"/>
      <c r="L188" s="410"/>
      <c r="M188" s="410"/>
      <c r="N188" s="410"/>
      <c r="O188" s="410"/>
      <c r="P188" s="410"/>
      <c r="Q188" s="410"/>
      <c r="R188" s="410"/>
      <c r="S188" s="410"/>
      <c r="T188" s="410"/>
      <c r="U188" s="410"/>
      <c r="V188" s="410"/>
      <c r="W188" s="410"/>
      <c r="X188" s="410"/>
      <c r="Y188" s="410"/>
      <c r="Z188" s="411"/>
    </row>
    <row r="189" spans="2:26" x14ac:dyDescent="0.25">
      <c r="B189" s="407"/>
      <c r="C189" s="58"/>
      <c r="D189" s="58"/>
      <c r="E189" s="58"/>
      <c r="F189" s="412" t="s">
        <v>41</v>
      </c>
      <c r="G189" s="414" t="s">
        <v>128</v>
      </c>
      <c r="H189" s="415"/>
      <c r="I189" s="415"/>
      <c r="J189" s="415"/>
      <c r="K189" s="415"/>
      <c r="L189" s="415"/>
      <c r="M189" s="415"/>
      <c r="N189" s="415"/>
      <c r="O189" s="415"/>
      <c r="P189" s="415"/>
      <c r="Q189" s="415"/>
      <c r="R189" s="415"/>
      <c r="S189" s="415"/>
      <c r="T189" s="415"/>
      <c r="U189" s="415"/>
      <c r="V189" s="415"/>
      <c r="W189" s="415"/>
      <c r="X189" s="415"/>
      <c r="Y189" s="415"/>
      <c r="Z189" s="416"/>
    </row>
    <row r="190" spans="2:26" x14ac:dyDescent="0.25">
      <c r="B190" s="408"/>
      <c r="C190" s="59"/>
      <c r="D190" s="59"/>
      <c r="E190" s="59"/>
      <c r="F190" s="413"/>
      <c r="G190" s="417"/>
      <c r="H190" s="418"/>
      <c r="I190" s="418"/>
      <c r="J190" s="418"/>
      <c r="K190" s="418"/>
      <c r="L190" s="418"/>
      <c r="M190" s="418"/>
      <c r="N190" s="418"/>
      <c r="O190" s="418"/>
      <c r="P190" s="418"/>
      <c r="Q190" s="418"/>
      <c r="R190" s="418"/>
      <c r="S190" s="418"/>
      <c r="T190" s="418"/>
      <c r="U190" s="418"/>
      <c r="V190" s="418"/>
      <c r="W190" s="418"/>
      <c r="X190" s="418"/>
      <c r="Y190" s="418"/>
      <c r="Z190" s="419"/>
    </row>
    <row r="191" spans="2:26" x14ac:dyDescent="0.25">
      <c r="B191" s="400"/>
      <c r="C191" s="401"/>
      <c r="D191" s="401"/>
      <c r="E191" s="401"/>
      <c r="F191" s="401"/>
      <c r="G191" s="401"/>
      <c r="H191" s="401"/>
      <c r="I191" s="401"/>
      <c r="J191" s="401"/>
      <c r="K191" s="401"/>
      <c r="L191" s="401"/>
      <c r="M191" s="401"/>
      <c r="N191" s="401"/>
      <c r="O191" s="401"/>
      <c r="P191" s="401"/>
      <c r="Q191" s="401"/>
      <c r="R191" s="401"/>
      <c r="S191" s="401"/>
      <c r="T191" s="401"/>
      <c r="U191" s="401"/>
      <c r="V191" s="401"/>
      <c r="W191" s="401"/>
      <c r="X191" s="401"/>
      <c r="Y191" s="401"/>
      <c r="Z191" s="402"/>
    </row>
    <row r="193" spans="1:26" x14ac:dyDescent="0.25">
      <c r="B193" s="17" t="s">
        <v>42</v>
      </c>
      <c r="C193" s="17"/>
      <c r="D193" s="17"/>
      <c r="E193" s="17"/>
    </row>
    <row r="195" spans="1:26" x14ac:dyDescent="0.25">
      <c r="A195" s="20"/>
      <c r="B195" s="64"/>
      <c r="C195" s="64" t="s">
        <v>129</v>
      </c>
      <c r="D195" s="64"/>
      <c r="E195" s="64"/>
      <c r="F195" s="64">
        <v>1000</v>
      </c>
      <c r="G195" s="64">
        <v>2000</v>
      </c>
      <c r="H195" s="64">
        <v>3000</v>
      </c>
      <c r="I195" s="64">
        <v>4000</v>
      </c>
      <c r="J195" s="403">
        <v>5000</v>
      </c>
      <c r="K195" s="403"/>
      <c r="L195" s="403"/>
      <c r="M195" s="403">
        <v>6000</v>
      </c>
      <c r="N195" s="403"/>
      <c r="O195" s="397"/>
      <c r="P195" s="397"/>
      <c r="Q195" s="397">
        <v>9000</v>
      </c>
      <c r="R195" s="398"/>
      <c r="S195" s="398"/>
      <c r="T195" s="399"/>
      <c r="U195" s="65"/>
      <c r="V195" s="404" t="s">
        <v>0</v>
      </c>
      <c r="W195" s="405"/>
      <c r="X195" s="405"/>
      <c r="Y195" s="405"/>
      <c r="Z195" s="20"/>
    </row>
    <row r="196" spans="1:26" x14ac:dyDescent="0.25">
      <c r="A196" s="20"/>
      <c r="B196" s="18">
        <v>2</v>
      </c>
      <c r="C196" s="18" t="s">
        <v>130</v>
      </c>
      <c r="D196" s="18"/>
      <c r="E196" s="18"/>
      <c r="F196" s="63">
        <f>2029044+2300791+2119843+3381196</f>
        <v>9830874</v>
      </c>
      <c r="G196" s="63">
        <f>232189.51+291111.27+262956.25+414284.2</f>
        <v>1200541.23</v>
      </c>
      <c r="H196" s="63">
        <f>41347.43+44541.67+63064.24+56078.69</f>
        <v>205032.03</v>
      </c>
      <c r="I196" s="63">
        <v>0</v>
      </c>
      <c r="J196" s="392">
        <v>0</v>
      </c>
      <c r="K196" s="393"/>
      <c r="L196" s="394"/>
      <c r="M196" s="392">
        <v>0</v>
      </c>
      <c r="N196" s="393"/>
      <c r="O196" s="393"/>
      <c r="P196" s="393"/>
      <c r="Q196" s="60">
        <v>0</v>
      </c>
      <c r="R196" s="61"/>
      <c r="S196" s="61"/>
      <c r="T196" s="62"/>
      <c r="U196" s="62"/>
      <c r="V196" s="443">
        <f t="shared" ref="V196:V203" si="0">+F196+G196+H196+I196+J196+M196+Q196</f>
        <v>11236447.26</v>
      </c>
      <c r="W196" s="444"/>
      <c r="X196" s="444"/>
      <c r="Y196" s="444"/>
      <c r="Z196" s="19"/>
    </row>
    <row r="197" spans="1:26" x14ac:dyDescent="0.25">
      <c r="A197" s="20"/>
      <c r="B197" s="18">
        <v>3</v>
      </c>
      <c r="C197" s="18" t="s">
        <v>53</v>
      </c>
      <c r="D197" s="18"/>
      <c r="E197" s="18"/>
      <c r="F197" s="63">
        <f>215721+224747+236256+439446.05</f>
        <v>1116170.05</v>
      </c>
      <c r="G197" s="63">
        <f>292363.72+7743.98</f>
        <v>300107.69999999995</v>
      </c>
      <c r="H197" s="63">
        <f>12317919.41+9998.83</f>
        <v>12327918.24</v>
      </c>
      <c r="I197" s="63">
        <v>0</v>
      </c>
      <c r="J197" s="392">
        <v>20499.990000000002</v>
      </c>
      <c r="K197" s="393"/>
      <c r="L197" s="394"/>
      <c r="M197" s="392">
        <v>0</v>
      </c>
      <c r="N197" s="393"/>
      <c r="O197" s="393"/>
      <c r="P197" s="393"/>
      <c r="Q197" s="60">
        <v>0</v>
      </c>
      <c r="R197" s="61"/>
      <c r="S197" s="61"/>
      <c r="T197" s="62"/>
      <c r="U197" s="62"/>
      <c r="V197" s="443">
        <f t="shared" si="0"/>
        <v>13764695.98</v>
      </c>
      <c r="W197" s="444"/>
      <c r="X197" s="444"/>
      <c r="Y197" s="444"/>
      <c r="Z197" s="100"/>
    </row>
    <row r="198" spans="1:26" x14ac:dyDescent="0.25">
      <c r="A198" s="20"/>
      <c r="B198" s="22">
        <v>9</v>
      </c>
      <c r="C198" s="22" t="s">
        <v>131</v>
      </c>
      <c r="D198" s="22"/>
      <c r="E198" s="22"/>
      <c r="F198" s="70">
        <v>9755564.1199999992</v>
      </c>
      <c r="G198" s="70">
        <f>396435.4+230557.93+856211.29</f>
        <v>1483204.62</v>
      </c>
      <c r="H198" s="70">
        <f>443242.41+412567.06+584634.97</f>
        <v>1440444.44</v>
      </c>
      <c r="I198" s="70">
        <v>0</v>
      </c>
      <c r="J198" s="420">
        <f>73054.48+106720</f>
        <v>179774.47999999998</v>
      </c>
      <c r="K198" s="421"/>
      <c r="L198" s="422"/>
      <c r="M198" s="392">
        <v>0</v>
      </c>
      <c r="N198" s="393"/>
      <c r="O198" s="393"/>
      <c r="P198" s="393"/>
      <c r="Q198" s="60">
        <v>0</v>
      </c>
      <c r="R198" s="61"/>
      <c r="S198" s="61"/>
      <c r="T198" s="62"/>
      <c r="U198" s="69"/>
      <c r="V198" s="440">
        <f t="shared" si="0"/>
        <v>12858987.659999998</v>
      </c>
      <c r="W198" s="441"/>
      <c r="X198" s="441"/>
      <c r="Y198" s="442"/>
      <c r="Z198" s="101"/>
    </row>
    <row r="199" spans="1:26" x14ac:dyDescent="0.25">
      <c r="A199" s="20"/>
      <c r="B199" s="22">
        <v>10</v>
      </c>
      <c r="C199" s="22" t="s">
        <v>132</v>
      </c>
      <c r="D199" s="22"/>
      <c r="E199" s="22"/>
      <c r="F199" s="70">
        <v>280493</v>
      </c>
      <c r="G199" s="70">
        <v>41374.28</v>
      </c>
      <c r="H199" s="70">
        <v>9994.02</v>
      </c>
      <c r="I199" s="70">
        <f>231820.57+400000</f>
        <v>631820.57000000007</v>
      </c>
      <c r="J199" s="102">
        <v>0</v>
      </c>
      <c r="K199" s="103"/>
      <c r="L199" s="104"/>
      <c r="M199" s="392">
        <v>0</v>
      </c>
      <c r="N199" s="393"/>
      <c r="O199" s="393"/>
      <c r="P199" s="394"/>
      <c r="Q199" s="60">
        <v>0</v>
      </c>
      <c r="R199" s="61"/>
      <c r="S199" s="61"/>
      <c r="T199" s="62"/>
      <c r="U199" s="68"/>
      <c r="V199" s="440">
        <f t="shared" si="0"/>
        <v>963681.87000000011</v>
      </c>
      <c r="W199" s="441"/>
      <c r="X199" s="441"/>
      <c r="Y199" s="442"/>
      <c r="Z199" s="20"/>
    </row>
    <row r="200" spans="1:26" x14ac:dyDescent="0.25">
      <c r="A200" s="20"/>
      <c r="B200" s="22">
        <v>12</v>
      </c>
      <c r="C200" s="22" t="s">
        <v>133</v>
      </c>
      <c r="D200" s="22"/>
      <c r="E200" s="22"/>
      <c r="F200" s="70">
        <v>1304114</v>
      </c>
      <c r="G200" s="70">
        <f>883196.44+15000+2900.03+20639.2</f>
        <v>921735.66999999993</v>
      </c>
      <c r="H200" s="70">
        <f>5430787.39+24996.78+9997.86+29994.55+35393.08</f>
        <v>5531169.6600000001</v>
      </c>
      <c r="I200" s="70">
        <v>0</v>
      </c>
      <c r="J200" s="420">
        <v>202638.03</v>
      </c>
      <c r="K200" s="421"/>
      <c r="L200" s="422"/>
      <c r="M200" s="392">
        <v>0</v>
      </c>
      <c r="N200" s="393"/>
      <c r="O200" s="393"/>
      <c r="P200" s="394"/>
      <c r="Q200" s="60">
        <v>0</v>
      </c>
      <c r="R200" s="61"/>
      <c r="S200" s="61"/>
      <c r="T200" s="62"/>
      <c r="U200" s="69"/>
      <c r="V200" s="440">
        <f t="shared" si="0"/>
        <v>7959657.3600000003</v>
      </c>
      <c r="W200" s="441"/>
      <c r="X200" s="441"/>
      <c r="Y200" s="442"/>
      <c r="Z200" s="20"/>
    </row>
    <row r="201" spans="1:26" x14ac:dyDescent="0.25">
      <c r="A201" s="20"/>
      <c r="B201" s="22">
        <v>13</v>
      </c>
      <c r="C201" s="22" t="s">
        <v>134</v>
      </c>
      <c r="D201" s="22"/>
      <c r="E201" s="22"/>
      <c r="F201" s="70">
        <v>1630013</v>
      </c>
      <c r="G201" s="70">
        <v>389560.61</v>
      </c>
      <c r="H201" s="70">
        <v>187861.78</v>
      </c>
      <c r="I201" s="70">
        <v>2562386.86</v>
      </c>
      <c r="J201" s="102">
        <v>0</v>
      </c>
      <c r="K201" s="103"/>
      <c r="L201" s="104"/>
      <c r="M201" s="392">
        <v>0</v>
      </c>
      <c r="N201" s="393"/>
      <c r="O201" s="393"/>
      <c r="P201" s="394"/>
      <c r="Q201" s="60">
        <v>0</v>
      </c>
      <c r="R201" s="61"/>
      <c r="S201" s="61"/>
      <c r="T201" s="62"/>
      <c r="U201" s="69"/>
      <c r="V201" s="440">
        <f t="shared" si="0"/>
        <v>4769822.25</v>
      </c>
      <c r="W201" s="441"/>
      <c r="X201" s="441"/>
      <c r="Y201" s="442"/>
      <c r="Z201" s="20"/>
    </row>
    <row r="202" spans="1:26" x14ac:dyDescent="0.25">
      <c r="A202" s="20"/>
      <c r="B202" s="22">
        <v>14</v>
      </c>
      <c r="C202" s="22" t="s">
        <v>106</v>
      </c>
      <c r="D202" s="22"/>
      <c r="E202" s="22"/>
      <c r="F202" s="70">
        <v>2737497</v>
      </c>
      <c r="G202" s="70">
        <f>534137.31+73644.27</f>
        <v>607781.58000000007</v>
      </c>
      <c r="H202" s="70">
        <f>26019989.23+49613.98</f>
        <v>26069603.210000001</v>
      </c>
      <c r="I202" s="70">
        <v>6889518.7999999998</v>
      </c>
      <c r="J202" s="420">
        <v>103177.75</v>
      </c>
      <c r="K202" s="421"/>
      <c r="L202" s="422"/>
      <c r="M202" s="392">
        <v>0</v>
      </c>
      <c r="N202" s="393"/>
      <c r="O202" s="393"/>
      <c r="P202" s="394"/>
      <c r="Q202" s="60">
        <v>0</v>
      </c>
      <c r="R202" s="61"/>
      <c r="S202" s="61"/>
      <c r="T202" s="62"/>
      <c r="U202" s="69"/>
      <c r="V202" s="448">
        <f t="shared" si="0"/>
        <v>36407578.339999996</v>
      </c>
      <c r="W202" s="449"/>
      <c r="X202" s="449"/>
      <c r="Y202" s="450"/>
      <c r="Z202" s="20"/>
    </row>
    <row r="203" spans="1:26" x14ac:dyDescent="0.25">
      <c r="A203" s="20"/>
      <c r="B203" s="22">
        <v>19</v>
      </c>
      <c r="C203" s="22" t="s">
        <v>135</v>
      </c>
      <c r="D203" s="22"/>
      <c r="E203" s="22"/>
      <c r="F203" s="70">
        <v>2324293</v>
      </c>
      <c r="G203" s="70">
        <v>733150.35</v>
      </c>
      <c r="H203" s="70">
        <v>834469.24</v>
      </c>
      <c r="I203" s="70">
        <v>4548409.55</v>
      </c>
      <c r="J203" s="420">
        <v>0</v>
      </c>
      <c r="K203" s="421"/>
      <c r="L203" s="422"/>
      <c r="M203" s="105">
        <v>0</v>
      </c>
      <c r="N203" s="106"/>
      <c r="O203" s="106"/>
      <c r="P203" s="107"/>
      <c r="Q203" s="60">
        <v>0</v>
      </c>
      <c r="R203" s="61"/>
      <c r="S203" s="61"/>
      <c r="T203" s="62"/>
      <c r="U203" s="69"/>
      <c r="V203" s="448">
        <f t="shared" si="0"/>
        <v>8440322.1400000006</v>
      </c>
      <c r="W203" s="449"/>
      <c r="X203" s="449"/>
      <c r="Y203" s="450"/>
      <c r="Z203" s="20"/>
    </row>
    <row r="204" spans="1:26" x14ac:dyDescent="0.25">
      <c r="A204" s="20"/>
      <c r="B204" s="22">
        <v>21</v>
      </c>
      <c r="C204" s="22" t="s">
        <v>136</v>
      </c>
      <c r="D204" s="22"/>
      <c r="E204" s="22"/>
      <c r="F204" s="70">
        <v>5415158</v>
      </c>
      <c r="G204" s="70">
        <v>0</v>
      </c>
      <c r="H204" s="70">
        <v>0</v>
      </c>
      <c r="I204" s="70">
        <v>0</v>
      </c>
      <c r="J204" s="102">
        <v>0</v>
      </c>
      <c r="K204" s="103"/>
      <c r="L204" s="104"/>
      <c r="M204" s="392">
        <v>0</v>
      </c>
      <c r="N204" s="393"/>
      <c r="O204" s="393"/>
      <c r="P204" s="394"/>
      <c r="Q204" s="60">
        <v>0</v>
      </c>
      <c r="R204" s="61"/>
      <c r="S204" s="61"/>
      <c r="T204" s="62"/>
      <c r="U204" s="69"/>
      <c r="V204" s="448">
        <f>+F204+G204+H204+I204+J204+Q204+M204</f>
        <v>5415158</v>
      </c>
      <c r="W204" s="449"/>
      <c r="X204" s="449"/>
      <c r="Y204" s="450"/>
      <c r="Z204" s="20"/>
    </row>
    <row r="205" spans="1:26" x14ac:dyDescent="0.25">
      <c r="A205" s="20"/>
      <c r="B205" s="22">
        <v>25</v>
      </c>
      <c r="C205" s="22" t="s">
        <v>137</v>
      </c>
      <c r="D205" s="22"/>
      <c r="E205" s="22"/>
      <c r="F205" s="70">
        <f>858796+212797+1094119+638015+2092902+655215+229157+1023639+106652+306473+117001</f>
        <v>7334766</v>
      </c>
      <c r="G205" s="70">
        <f>6680+8617.76+44999.26+41838.6+390096+245521.07+19645+52873.76+27368+24432+39039.59</f>
        <v>901111.03999999992</v>
      </c>
      <c r="H205" s="70">
        <f>21850+32291.02+100509.41+9455+79543.73+0.26</f>
        <v>243649.41999999998</v>
      </c>
      <c r="I205" s="70">
        <v>242340.53</v>
      </c>
      <c r="J205" s="420">
        <f>36400+19000</f>
        <v>55400</v>
      </c>
      <c r="K205" s="421"/>
      <c r="L205" s="422"/>
      <c r="M205" s="445">
        <v>0</v>
      </c>
      <c r="N205" s="446"/>
      <c r="O205" s="446"/>
      <c r="P205" s="447"/>
      <c r="Q205" s="60">
        <v>0</v>
      </c>
      <c r="R205" s="61"/>
      <c r="S205" s="61"/>
      <c r="T205" s="62"/>
      <c r="U205" s="69"/>
      <c r="V205" s="448">
        <f>+F205+G205+H205+I205+J205+M205+Q205</f>
        <v>8777266.9900000002</v>
      </c>
      <c r="W205" s="449"/>
      <c r="X205" s="449"/>
      <c r="Y205" s="450"/>
      <c r="Z205" s="20"/>
    </row>
    <row r="206" spans="1:26" x14ac:dyDescent="0.25">
      <c r="A206" s="20"/>
      <c r="B206" s="22">
        <v>26</v>
      </c>
      <c r="C206" s="22" t="s">
        <v>138</v>
      </c>
      <c r="D206" s="22"/>
      <c r="E206" s="22"/>
      <c r="F206" s="70">
        <v>986561</v>
      </c>
      <c r="G206" s="70">
        <f>83181.26+20678.27</f>
        <v>103859.53</v>
      </c>
      <c r="H206" s="70">
        <f>14751.81+9972.08</f>
        <v>24723.89</v>
      </c>
      <c r="I206" s="70">
        <v>0</v>
      </c>
      <c r="J206" s="420">
        <v>0</v>
      </c>
      <c r="K206" s="421"/>
      <c r="L206" s="422"/>
      <c r="M206" s="392">
        <v>0</v>
      </c>
      <c r="N206" s="393"/>
      <c r="O206" s="393"/>
      <c r="P206" s="393"/>
      <c r="Q206" s="60">
        <v>0</v>
      </c>
      <c r="R206" s="61"/>
      <c r="S206" s="61"/>
      <c r="T206" s="62"/>
      <c r="U206" s="69"/>
      <c r="V206" s="443">
        <f>+F206+G206+H206+I206+J206+M206+Q206</f>
        <v>1115144.42</v>
      </c>
      <c r="W206" s="444"/>
      <c r="X206" s="444"/>
      <c r="Y206" s="444"/>
      <c r="Z206" s="20"/>
    </row>
    <row r="207" spans="1:26" x14ac:dyDescent="0.25">
      <c r="A207" s="20"/>
      <c r="B207" s="22">
        <v>27</v>
      </c>
      <c r="C207" s="22" t="s">
        <v>139</v>
      </c>
      <c r="D207" s="22"/>
      <c r="E207" s="22"/>
      <c r="F207" s="70">
        <v>8341961.2300000004</v>
      </c>
      <c r="G207" s="70">
        <v>2663050.6</v>
      </c>
      <c r="H207" s="70">
        <v>2142501.4500000002</v>
      </c>
      <c r="I207" s="70">
        <v>404034.17</v>
      </c>
      <c r="J207" s="420">
        <v>100283.16</v>
      </c>
      <c r="K207" s="421"/>
      <c r="L207" s="422"/>
      <c r="M207" s="392">
        <v>246726.7</v>
      </c>
      <c r="N207" s="393"/>
      <c r="O207" s="393"/>
      <c r="P207" s="394"/>
      <c r="Q207" s="60">
        <v>0</v>
      </c>
      <c r="R207" s="61"/>
      <c r="S207" s="61"/>
      <c r="T207" s="62"/>
      <c r="U207" s="69"/>
      <c r="V207" s="443">
        <f>+F207+G207+H207+I207+J207+M207+Q207</f>
        <v>13898557.310000001</v>
      </c>
      <c r="W207" s="444"/>
      <c r="X207" s="444"/>
      <c r="Y207" s="444"/>
      <c r="Z207" s="20"/>
    </row>
    <row r="208" spans="1:26" x14ac:dyDescent="0.25">
      <c r="A208" s="20"/>
      <c r="B208" s="22">
        <v>28</v>
      </c>
      <c r="C208" s="22" t="s">
        <v>140</v>
      </c>
      <c r="D208" s="22"/>
      <c r="E208" s="22"/>
      <c r="F208" s="70">
        <v>603755</v>
      </c>
      <c r="G208" s="70">
        <v>56321.59</v>
      </c>
      <c r="H208" s="70">
        <v>9986</v>
      </c>
      <c r="I208" s="70">
        <v>0</v>
      </c>
      <c r="J208" s="102">
        <v>0</v>
      </c>
      <c r="K208" s="103"/>
      <c r="L208" s="104"/>
      <c r="M208" s="60">
        <v>0</v>
      </c>
      <c r="N208" s="61"/>
      <c r="O208" s="61"/>
      <c r="P208" s="61"/>
      <c r="Q208" s="60">
        <v>0</v>
      </c>
      <c r="R208" s="61"/>
      <c r="S208" s="61"/>
      <c r="T208" s="62"/>
      <c r="U208" s="69"/>
      <c r="V208" s="443">
        <f>+F208+G208+H208+I208+J208+M208+Q208</f>
        <v>670062.59</v>
      </c>
      <c r="W208" s="444"/>
      <c r="X208" s="444"/>
      <c r="Y208" s="444"/>
      <c r="Z208" s="20"/>
    </row>
    <row r="209" spans="1:26" x14ac:dyDescent="0.25">
      <c r="A209" s="20"/>
      <c r="B209" s="22">
        <v>31</v>
      </c>
      <c r="C209" s="22" t="s">
        <v>141</v>
      </c>
      <c r="D209" s="22"/>
      <c r="E209" s="22"/>
      <c r="F209" s="70">
        <f>1212016+973588+946896+454483</f>
        <v>3586983</v>
      </c>
      <c r="G209" s="70">
        <v>61550.48</v>
      </c>
      <c r="H209" s="70">
        <f>43501+33649.83+31071</f>
        <v>108221.83</v>
      </c>
      <c r="I209" s="70">
        <v>0</v>
      </c>
      <c r="J209" s="102">
        <v>0</v>
      </c>
      <c r="K209" s="103"/>
      <c r="L209" s="104"/>
      <c r="M209" s="60">
        <v>0</v>
      </c>
      <c r="N209" s="61"/>
      <c r="O209" s="61"/>
      <c r="P209" s="61"/>
      <c r="Q209" s="60">
        <v>0</v>
      </c>
      <c r="R209" s="61"/>
      <c r="S209" s="61"/>
      <c r="T209" s="62"/>
      <c r="U209" s="69"/>
      <c r="V209" s="443">
        <f>+F209+G209+H209+I209+J209+M209+Q209</f>
        <v>3756755.31</v>
      </c>
      <c r="W209" s="444"/>
      <c r="X209" s="444"/>
      <c r="Y209" s="444"/>
      <c r="Z209" s="20"/>
    </row>
    <row r="210" spans="1:26" x14ac:dyDescent="0.25">
      <c r="A210" s="20"/>
      <c r="B210" s="22"/>
      <c r="C210" s="22"/>
      <c r="D210" s="22"/>
      <c r="E210" s="22"/>
      <c r="F210" s="70"/>
      <c r="G210" s="70"/>
      <c r="H210" s="70"/>
      <c r="I210" s="70"/>
      <c r="J210" s="102"/>
      <c r="K210" s="103"/>
      <c r="L210" s="104"/>
      <c r="M210" s="60"/>
      <c r="N210" s="61"/>
      <c r="O210" s="61"/>
      <c r="P210" s="61"/>
      <c r="Q210" s="60"/>
      <c r="R210" s="61"/>
      <c r="S210" s="61"/>
      <c r="T210" s="62"/>
      <c r="U210" s="69"/>
      <c r="V210" s="395"/>
      <c r="W210" s="396"/>
      <c r="X210" s="396"/>
      <c r="Y210" s="396"/>
      <c r="Z210" s="20"/>
    </row>
    <row r="211" spans="1:26" x14ac:dyDescent="0.25">
      <c r="A211" s="20"/>
      <c r="B211" s="22"/>
      <c r="C211" s="22"/>
      <c r="D211" s="22"/>
      <c r="E211" s="22"/>
      <c r="F211" s="70"/>
      <c r="G211" s="70"/>
      <c r="H211" s="70"/>
      <c r="I211" s="70"/>
      <c r="J211" s="67"/>
      <c r="K211" s="68"/>
      <c r="L211" s="69"/>
      <c r="M211" s="60"/>
      <c r="N211" s="61"/>
      <c r="O211" s="61"/>
      <c r="P211" s="61"/>
      <c r="Q211" s="60"/>
      <c r="R211" s="61"/>
      <c r="S211" s="61"/>
      <c r="T211" s="62"/>
      <c r="U211" s="69"/>
      <c r="V211" s="395"/>
      <c r="W211" s="396"/>
      <c r="X211" s="396"/>
      <c r="Y211" s="396"/>
      <c r="Z211" s="20"/>
    </row>
    <row r="212" spans="1:26" x14ac:dyDescent="0.25">
      <c r="A212" s="20"/>
      <c r="B212" s="22"/>
      <c r="C212" s="22"/>
      <c r="D212" s="22"/>
      <c r="E212" s="22"/>
      <c r="F212" s="66"/>
      <c r="G212" s="66"/>
      <c r="H212" s="66"/>
      <c r="I212" s="66"/>
      <c r="J212" s="397"/>
      <c r="K212" s="398"/>
      <c r="L212" s="399"/>
      <c r="M212" s="397"/>
      <c r="N212" s="398"/>
      <c r="O212" s="398"/>
      <c r="P212" s="398"/>
      <c r="Q212" s="397"/>
      <c r="R212" s="398"/>
      <c r="S212" s="398"/>
      <c r="T212" s="399"/>
      <c r="U212" s="65"/>
      <c r="V212" s="395"/>
      <c r="W212" s="396"/>
      <c r="X212" s="396"/>
      <c r="Y212" s="396"/>
      <c r="Z212" s="20"/>
    </row>
    <row r="213" spans="1:26" x14ac:dyDescent="0.25">
      <c r="A213" s="20"/>
      <c r="B213" s="18" t="s">
        <v>0</v>
      </c>
      <c r="C213" s="18"/>
      <c r="D213" s="18"/>
      <c r="E213" s="18"/>
      <c r="F213" s="70">
        <f>+F196+F197+F198+F199+F200+F201+F202+F204+F205+F206+F207+F208+F209+F210+F203</f>
        <v>55248202.400000006</v>
      </c>
      <c r="G213" s="70">
        <f>+G196+G197+G198+G199+G200+G201+G202+G204+G205+G206+G207+G208+G209+G210+G203</f>
        <v>9463349.2799999993</v>
      </c>
      <c r="H213" s="70">
        <f>+H196+H197+H198+H199+H200+H201+H202+H204+H205+H206+H207+H208+H209+H210+H203</f>
        <v>49135575.210000008</v>
      </c>
      <c r="I213" s="70">
        <f>+I196+I197+I198+I199+I200+I201+I202+I204+I205+I206+I207+I208+I209+I210+I203</f>
        <v>15278510.48</v>
      </c>
      <c r="J213" s="420">
        <f>+J196+J197+J198+J199+J200+J201+J202+J204+J205+J206+J207+J208+J209+J210+J203</f>
        <v>661773.41</v>
      </c>
      <c r="K213" s="421"/>
      <c r="L213" s="422"/>
      <c r="M213" s="420">
        <f>+M196+M197+M198+M199+M200+M201+M202+M204+M205+M206+M207+M208+M209+M210+M203</f>
        <v>246726.7</v>
      </c>
      <c r="N213" s="421"/>
      <c r="O213" s="421"/>
      <c r="P213" s="422"/>
      <c r="Q213" s="420">
        <f>+Q196+Q197+Q198+Q199+Q200+Q201+Q202+Q204+Q205+Q206+Q207+Q208+Q209+Q210+Q203</f>
        <v>0</v>
      </c>
      <c r="R213" s="421"/>
      <c r="S213" s="421"/>
      <c r="T213" s="422"/>
      <c r="U213" s="65"/>
      <c r="V213" s="423">
        <f>SUM(V196:Y212)</f>
        <v>130034137.48</v>
      </c>
      <c r="W213" s="424"/>
      <c r="X213" s="424"/>
      <c r="Y213" s="425"/>
      <c r="Z213" s="20"/>
    </row>
    <row r="214" spans="1:26"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8" spans="1:26" x14ac:dyDescent="0.25">
      <c r="B218" s="162"/>
      <c r="C218" s="163"/>
      <c r="D218" s="163"/>
      <c r="E218" s="163"/>
      <c r="F218" s="163"/>
      <c r="G218" s="163"/>
      <c r="H218" s="163"/>
      <c r="I218" s="163"/>
      <c r="J218" s="163"/>
      <c r="K218" s="163"/>
      <c r="L218" s="163"/>
      <c r="M218" s="163"/>
      <c r="N218" s="163"/>
      <c r="O218" s="163"/>
      <c r="P218" s="163"/>
      <c r="Q218" s="163"/>
      <c r="R218" s="163"/>
      <c r="S218" s="163"/>
      <c r="T218" s="163"/>
      <c r="U218" s="163"/>
      <c r="V218" s="163"/>
      <c r="W218" s="163"/>
      <c r="X218" s="163"/>
      <c r="Y218" s="163"/>
      <c r="Z218" s="164"/>
    </row>
    <row r="219" spans="1:26" ht="23.25" x14ac:dyDescent="0.35">
      <c r="B219" s="165" t="s">
        <v>47</v>
      </c>
      <c r="C219" s="166"/>
      <c r="D219" s="166"/>
      <c r="E219" s="166"/>
      <c r="F219" s="166"/>
      <c r="G219" s="166"/>
      <c r="H219" s="166"/>
      <c r="I219" s="166"/>
      <c r="J219" s="166"/>
      <c r="K219" s="166"/>
      <c r="L219" s="166"/>
      <c r="M219" s="166"/>
      <c r="N219" s="166"/>
      <c r="O219" s="166"/>
      <c r="P219" s="166"/>
      <c r="Q219" s="166"/>
      <c r="R219" s="166"/>
      <c r="S219" s="166"/>
      <c r="T219" s="166"/>
      <c r="U219" s="166"/>
      <c r="V219" s="166"/>
      <c r="W219" s="166"/>
      <c r="X219" s="166"/>
      <c r="Y219" s="166"/>
      <c r="Z219" s="167"/>
    </row>
    <row r="220" spans="1:26" ht="20.25" x14ac:dyDescent="0.3">
      <c r="B220" s="168" t="s">
        <v>142</v>
      </c>
      <c r="C220" s="169"/>
      <c r="D220" s="169"/>
      <c r="E220" s="169"/>
      <c r="F220" s="169"/>
      <c r="G220" s="169"/>
      <c r="H220" s="169"/>
      <c r="I220" s="169"/>
      <c r="J220" s="169"/>
      <c r="K220" s="169"/>
      <c r="L220" s="169"/>
      <c r="M220" s="169"/>
      <c r="N220" s="169"/>
      <c r="O220" s="169"/>
      <c r="P220" s="169"/>
      <c r="Q220" s="169"/>
      <c r="R220" s="169"/>
      <c r="S220" s="169"/>
      <c r="T220" s="169"/>
      <c r="U220" s="169"/>
      <c r="V220" s="169"/>
      <c r="W220" s="169"/>
      <c r="X220" s="169"/>
      <c r="Y220" s="169"/>
      <c r="Z220" s="170"/>
    </row>
    <row r="221" spans="1:26" ht="18" x14ac:dyDescent="0.25">
      <c r="B221" s="171" t="s">
        <v>143</v>
      </c>
      <c r="C221" s="172"/>
      <c r="D221" s="172"/>
      <c r="E221" s="172"/>
      <c r="F221" s="172"/>
      <c r="G221" s="172"/>
      <c r="H221" s="172"/>
      <c r="I221" s="172"/>
      <c r="J221" s="172"/>
      <c r="K221" s="172"/>
      <c r="L221" s="172"/>
      <c r="M221" s="172"/>
      <c r="N221" s="172"/>
      <c r="O221" s="172"/>
      <c r="P221" s="172"/>
      <c r="Q221" s="172"/>
      <c r="R221" s="172"/>
      <c r="S221" s="172"/>
      <c r="T221" s="172"/>
      <c r="U221" s="172"/>
      <c r="V221" s="172"/>
      <c r="W221" s="172"/>
      <c r="X221" s="172"/>
      <c r="Y221" s="172"/>
      <c r="Z221" s="173"/>
    </row>
    <row r="222" spans="1:26" ht="18" x14ac:dyDescent="0.25">
      <c r="B222" s="171" t="s">
        <v>144</v>
      </c>
      <c r="C222" s="172"/>
      <c r="D222" s="172"/>
      <c r="E222" s="172"/>
      <c r="F222" s="172"/>
      <c r="G222" s="172"/>
      <c r="H222" s="172"/>
      <c r="I222" s="172"/>
      <c r="J222" s="172"/>
      <c r="K222" s="172"/>
      <c r="L222" s="172"/>
      <c r="M222" s="172"/>
      <c r="N222" s="172"/>
      <c r="O222" s="172"/>
      <c r="P222" s="172"/>
      <c r="Q222" s="172"/>
      <c r="R222" s="172"/>
      <c r="S222" s="172"/>
      <c r="T222" s="172"/>
      <c r="U222" s="172"/>
      <c r="V222" s="172"/>
      <c r="W222" s="172"/>
      <c r="X222" s="172"/>
      <c r="Y222" s="172"/>
      <c r="Z222" s="173"/>
    </row>
    <row r="223" spans="1:26" x14ac:dyDescent="0.25">
      <c r="B223" s="174"/>
      <c r="C223" s="175"/>
      <c r="D223" s="175"/>
      <c r="E223" s="175"/>
      <c r="F223" s="143"/>
      <c r="G223" s="143"/>
      <c r="H223" s="143"/>
      <c r="I223" s="143"/>
      <c r="J223" s="143"/>
      <c r="K223" s="143"/>
      <c r="L223" s="143"/>
      <c r="M223" s="143"/>
      <c r="N223" s="143"/>
      <c r="O223" s="143"/>
      <c r="P223" s="143"/>
      <c r="Q223" s="143"/>
      <c r="R223" s="143"/>
      <c r="S223" s="143"/>
      <c r="T223" s="143"/>
      <c r="U223" s="143"/>
      <c r="V223" s="143"/>
      <c r="W223" s="143"/>
      <c r="X223" s="143"/>
      <c r="Y223" s="143"/>
      <c r="Z223" s="144"/>
    </row>
    <row r="224" spans="1:26" x14ac:dyDescent="0.25">
      <c r="B224" s="142"/>
      <c r="C224" s="143"/>
      <c r="D224" s="143"/>
      <c r="E224" s="143"/>
      <c r="F224" s="143"/>
      <c r="G224" s="143"/>
      <c r="H224" s="143"/>
      <c r="I224" s="143"/>
      <c r="J224" s="143"/>
      <c r="K224" s="143"/>
      <c r="L224" s="143"/>
      <c r="M224" s="143"/>
      <c r="N224" s="143"/>
      <c r="O224" s="143"/>
      <c r="P224" s="143"/>
      <c r="Q224" s="143"/>
      <c r="R224" s="143"/>
      <c r="S224" s="143"/>
      <c r="T224" s="143"/>
      <c r="U224" s="143"/>
      <c r="V224" s="143"/>
      <c r="W224" s="143"/>
      <c r="X224" s="143"/>
      <c r="Y224" s="143"/>
      <c r="Z224" s="144"/>
    </row>
    <row r="225" spans="1:26" x14ac:dyDescent="0.25">
      <c r="B225" s="142"/>
      <c r="C225" s="143"/>
      <c r="D225" s="143"/>
      <c r="E225" s="143"/>
      <c r="F225" s="143"/>
      <c r="G225" s="143"/>
      <c r="H225" s="143"/>
      <c r="I225" s="143"/>
      <c r="J225" s="143"/>
      <c r="K225" s="143"/>
      <c r="L225" s="143"/>
      <c r="M225" s="143"/>
      <c r="N225" s="143"/>
      <c r="O225" s="143"/>
      <c r="P225" s="143"/>
      <c r="Q225" s="143"/>
      <c r="R225" s="143"/>
      <c r="S225" s="143"/>
      <c r="T225" s="143"/>
      <c r="U225" s="143"/>
      <c r="V225" s="143"/>
      <c r="W225" s="143"/>
      <c r="X225" s="143"/>
      <c r="Y225" s="143"/>
      <c r="Z225" s="144"/>
    </row>
    <row r="226" spans="1:26" x14ac:dyDescent="0.25">
      <c r="B226" s="145"/>
      <c r="C226" s="146"/>
      <c r="D226" s="146"/>
      <c r="E226" s="146"/>
      <c r="F226" s="146"/>
      <c r="G226" s="146"/>
      <c r="H226" s="146"/>
      <c r="I226" s="146"/>
      <c r="J226" s="146"/>
      <c r="K226" s="146"/>
      <c r="L226" s="146"/>
      <c r="M226" s="146"/>
      <c r="N226" s="146"/>
      <c r="O226" s="146"/>
      <c r="P226" s="146"/>
      <c r="Q226" s="146"/>
      <c r="R226" s="146"/>
      <c r="S226" s="146"/>
      <c r="T226" s="146"/>
      <c r="U226" s="146"/>
      <c r="V226" s="146"/>
      <c r="W226" s="146"/>
      <c r="X226" s="146"/>
      <c r="Y226" s="146"/>
      <c r="Z226" s="147"/>
    </row>
    <row r="227" spans="1:26" x14ac:dyDescent="0.25">
      <c r="A227" s="1"/>
      <c r="B227" s="148" t="s">
        <v>1</v>
      </c>
      <c r="C227" s="28"/>
      <c r="D227" s="28"/>
      <c r="E227" s="28"/>
      <c r="F227" s="150" t="s">
        <v>145</v>
      </c>
      <c r="G227" s="151"/>
      <c r="H227" s="151"/>
      <c r="I227" s="151"/>
      <c r="J227" s="151"/>
      <c r="K227" s="151"/>
      <c r="L227" s="151"/>
      <c r="M227" s="151"/>
      <c r="N227" s="151"/>
      <c r="O227" s="151"/>
      <c r="P227" s="151"/>
      <c r="Q227" s="151"/>
      <c r="R227" s="151"/>
      <c r="S227" s="151"/>
      <c r="T227" s="151"/>
      <c r="U227" s="151"/>
      <c r="V227" s="151"/>
      <c r="W227" s="151"/>
      <c r="X227" s="151"/>
      <c r="Y227" s="151"/>
      <c r="Z227" s="152"/>
    </row>
    <row r="228" spans="1:26" x14ac:dyDescent="0.25">
      <c r="A228" s="1"/>
      <c r="B228" s="149"/>
      <c r="C228" s="29"/>
      <c r="D228" s="29"/>
      <c r="E228" s="29"/>
      <c r="F228" s="153"/>
      <c r="G228" s="154"/>
      <c r="H228" s="154"/>
      <c r="I228" s="154"/>
      <c r="J228" s="154"/>
      <c r="K228" s="154"/>
      <c r="L228" s="154"/>
      <c r="M228" s="154"/>
      <c r="N228" s="154"/>
      <c r="O228" s="154"/>
      <c r="P228" s="154"/>
      <c r="Q228" s="154"/>
      <c r="R228" s="154"/>
      <c r="S228" s="154"/>
      <c r="T228" s="154"/>
      <c r="U228" s="154"/>
      <c r="V228" s="154"/>
      <c r="W228" s="154"/>
      <c r="X228" s="154"/>
      <c r="Y228" s="154"/>
      <c r="Z228" s="155"/>
    </row>
    <row r="229" spans="1:26" x14ac:dyDescent="0.25">
      <c r="A229" s="1"/>
      <c r="B229" s="149"/>
      <c r="C229" s="71"/>
      <c r="D229" s="71"/>
      <c r="E229" s="71"/>
      <c r="F229" s="156"/>
      <c r="G229" s="157"/>
      <c r="H229" s="157"/>
      <c r="I229" s="157"/>
      <c r="J229" s="157"/>
      <c r="K229" s="157"/>
      <c r="L229" s="157"/>
      <c r="M229" s="157"/>
      <c r="N229" s="157"/>
      <c r="O229" s="157"/>
      <c r="P229" s="157"/>
      <c r="Q229" s="157"/>
      <c r="R229" s="157"/>
      <c r="S229" s="157"/>
      <c r="T229" s="157"/>
      <c r="U229" s="157"/>
      <c r="V229" s="157"/>
      <c r="W229" s="157"/>
      <c r="X229" s="157"/>
      <c r="Y229" s="157"/>
      <c r="Z229" s="158"/>
    </row>
    <row r="230" spans="1:26" x14ac:dyDescent="0.25">
      <c r="A230" s="1"/>
      <c r="B230" s="159" t="s">
        <v>2</v>
      </c>
      <c r="C230" s="37"/>
      <c r="D230" s="37"/>
      <c r="E230" s="37"/>
      <c r="F230" s="451" t="s">
        <v>146</v>
      </c>
      <c r="G230" s="452"/>
      <c r="H230" s="452"/>
      <c r="I230" s="452"/>
      <c r="J230" s="452"/>
      <c r="K230" s="452"/>
      <c r="L230" s="452"/>
      <c r="M230" s="452"/>
      <c r="N230" s="452"/>
      <c r="O230" s="452"/>
      <c r="P230" s="452"/>
      <c r="Q230" s="452"/>
      <c r="R230" s="452"/>
      <c r="S230" s="452"/>
      <c r="T230" s="452"/>
      <c r="U230" s="452"/>
      <c r="V230" s="452"/>
      <c r="W230" s="452"/>
      <c r="X230" s="452"/>
      <c r="Y230" s="452"/>
      <c r="Z230" s="452"/>
    </row>
    <row r="231" spans="1:26" x14ac:dyDescent="0.25">
      <c r="A231" s="1"/>
      <c r="B231" s="160"/>
      <c r="C231" s="38"/>
      <c r="D231" s="38"/>
      <c r="E231" s="38"/>
      <c r="F231" s="452"/>
      <c r="G231" s="452"/>
      <c r="H231" s="452"/>
      <c r="I231" s="452"/>
      <c r="J231" s="452"/>
      <c r="K231" s="452"/>
      <c r="L231" s="452"/>
      <c r="M231" s="452"/>
      <c r="N231" s="452"/>
      <c r="O231" s="452"/>
      <c r="P231" s="452"/>
      <c r="Q231" s="452"/>
      <c r="R231" s="452"/>
      <c r="S231" s="452"/>
      <c r="T231" s="452"/>
      <c r="U231" s="452"/>
      <c r="V231" s="452"/>
      <c r="W231" s="452"/>
      <c r="X231" s="452"/>
      <c r="Y231" s="452"/>
      <c r="Z231" s="452"/>
    </row>
    <row r="232" spans="1:26" x14ac:dyDescent="0.25">
      <c r="A232" s="1"/>
      <c r="B232" s="160"/>
      <c r="C232" s="38"/>
      <c r="D232" s="38"/>
      <c r="E232" s="38"/>
      <c r="F232" s="452"/>
      <c r="G232" s="452"/>
      <c r="H232" s="452"/>
      <c r="I232" s="452"/>
      <c r="J232" s="452"/>
      <c r="K232" s="452"/>
      <c r="L232" s="452"/>
      <c r="M232" s="452"/>
      <c r="N232" s="452"/>
      <c r="O232" s="452"/>
      <c r="P232" s="452"/>
      <c r="Q232" s="452"/>
      <c r="R232" s="452"/>
      <c r="S232" s="452"/>
      <c r="T232" s="452"/>
      <c r="U232" s="452"/>
      <c r="V232" s="452"/>
      <c r="W232" s="452"/>
      <c r="X232" s="452"/>
      <c r="Y232" s="452"/>
      <c r="Z232" s="452"/>
    </row>
    <row r="233" spans="1:26" x14ac:dyDescent="0.25">
      <c r="A233" s="1"/>
      <c r="B233" s="161"/>
      <c r="C233" s="39"/>
      <c r="D233" s="39"/>
      <c r="E233" s="39"/>
      <c r="F233" s="452"/>
      <c r="G233" s="452"/>
      <c r="H233" s="452"/>
      <c r="I233" s="452"/>
      <c r="J233" s="452"/>
      <c r="K233" s="452"/>
      <c r="L233" s="452"/>
      <c r="M233" s="452"/>
      <c r="N233" s="452"/>
      <c r="O233" s="452"/>
      <c r="P233" s="452"/>
      <c r="Q233" s="452"/>
      <c r="R233" s="452"/>
      <c r="S233" s="452"/>
      <c r="T233" s="452"/>
      <c r="U233" s="452"/>
      <c r="V233" s="452"/>
      <c r="W233" s="452"/>
      <c r="X233" s="452"/>
      <c r="Y233" s="452"/>
      <c r="Z233" s="452"/>
    </row>
    <row r="234" spans="1:26" x14ac:dyDescent="0.25">
      <c r="A234" s="1"/>
      <c r="B234" s="201" t="s">
        <v>3</v>
      </c>
      <c r="C234" s="72"/>
      <c r="D234" s="72"/>
      <c r="E234" s="72"/>
      <c r="F234" s="453" t="s">
        <v>131</v>
      </c>
      <c r="G234" s="454"/>
      <c r="H234" s="454"/>
      <c r="I234" s="454"/>
      <c r="J234" s="454"/>
      <c r="K234" s="454"/>
      <c r="L234" s="454"/>
      <c r="M234" s="454"/>
      <c r="N234" s="454"/>
      <c r="O234" s="454"/>
      <c r="P234" s="454"/>
      <c r="Q234" s="454"/>
      <c r="R234" s="454"/>
      <c r="S234" s="454"/>
      <c r="T234" s="454"/>
      <c r="U234" s="454"/>
      <c r="V234" s="454"/>
      <c r="W234" s="454"/>
      <c r="X234" s="454"/>
      <c r="Y234" s="454"/>
      <c r="Z234" s="455"/>
    </row>
    <row r="235" spans="1:26" x14ac:dyDescent="0.25">
      <c r="A235" s="1"/>
      <c r="B235" s="202"/>
      <c r="C235" s="73"/>
      <c r="D235" s="73"/>
      <c r="E235" s="73"/>
      <c r="F235" s="456"/>
      <c r="G235" s="457"/>
      <c r="H235" s="457"/>
      <c r="I235" s="457"/>
      <c r="J235" s="457"/>
      <c r="K235" s="457"/>
      <c r="L235" s="457"/>
      <c r="M235" s="457"/>
      <c r="N235" s="457"/>
      <c r="O235" s="457"/>
      <c r="P235" s="457"/>
      <c r="Q235" s="457"/>
      <c r="R235" s="457"/>
      <c r="S235" s="457"/>
      <c r="T235" s="457"/>
      <c r="U235" s="457"/>
      <c r="V235" s="457"/>
      <c r="W235" s="457"/>
      <c r="X235" s="457"/>
      <c r="Y235" s="457"/>
      <c r="Z235" s="458"/>
    </row>
    <row r="236" spans="1:26" ht="76.5" x14ac:dyDescent="0.25">
      <c r="A236" s="1"/>
      <c r="B236" s="23" t="s">
        <v>4</v>
      </c>
      <c r="C236" s="74"/>
      <c r="D236" s="74"/>
      <c r="E236" s="74"/>
      <c r="F236" s="203" t="s">
        <v>147</v>
      </c>
      <c r="G236" s="189"/>
      <c r="H236" s="189"/>
      <c r="I236" s="189"/>
      <c r="J236" s="189"/>
      <c r="K236" s="189"/>
      <c r="L236" s="189"/>
      <c r="M236" s="189"/>
      <c r="N236" s="189"/>
      <c r="O236" s="189"/>
      <c r="P236" s="189"/>
      <c r="Q236" s="189"/>
      <c r="R236" s="189"/>
      <c r="S236" s="189"/>
      <c r="T236" s="189"/>
      <c r="U236" s="189"/>
      <c r="V236" s="189"/>
      <c r="W236" s="189"/>
      <c r="X236" s="189"/>
      <c r="Y236" s="189"/>
      <c r="Z236" s="190"/>
    </row>
    <row r="237" spans="1:26" x14ac:dyDescent="0.25">
      <c r="A237" s="1"/>
      <c r="B237" s="148" t="s">
        <v>5</v>
      </c>
      <c r="C237" s="28"/>
      <c r="D237" s="28"/>
      <c r="E237" s="28"/>
      <c r="F237" s="204">
        <v>0</v>
      </c>
      <c r="G237" s="205"/>
      <c r="H237" s="205"/>
      <c r="I237" s="206"/>
      <c r="J237" s="210" t="s">
        <v>6</v>
      </c>
      <c r="K237" s="211"/>
      <c r="L237" s="211"/>
      <c r="M237" s="211"/>
      <c r="N237" s="211"/>
      <c r="O237" s="211"/>
      <c r="P237" s="212"/>
      <c r="Q237" s="216">
        <v>62277220</v>
      </c>
      <c r="R237" s="217"/>
      <c r="S237" s="217"/>
      <c r="T237" s="217"/>
      <c r="U237" s="217"/>
      <c r="V237" s="217"/>
      <c r="W237" s="217"/>
      <c r="X237" s="217"/>
      <c r="Y237" s="217"/>
      <c r="Z237" s="218"/>
    </row>
    <row r="238" spans="1:26" x14ac:dyDescent="0.25">
      <c r="A238" s="1"/>
      <c r="B238" s="148"/>
      <c r="C238" s="36"/>
      <c r="D238" s="36"/>
      <c r="E238" s="36"/>
      <c r="F238" s="207"/>
      <c r="G238" s="208"/>
      <c r="H238" s="208"/>
      <c r="I238" s="209"/>
      <c r="J238" s="213"/>
      <c r="K238" s="214"/>
      <c r="L238" s="214"/>
      <c r="M238" s="214"/>
      <c r="N238" s="214"/>
      <c r="O238" s="214"/>
      <c r="P238" s="215"/>
      <c r="Q238" s="219"/>
      <c r="R238" s="220"/>
      <c r="S238" s="220"/>
      <c r="T238" s="220"/>
      <c r="U238" s="220"/>
      <c r="V238" s="220"/>
      <c r="W238" s="220"/>
      <c r="X238" s="220"/>
      <c r="Y238" s="220"/>
      <c r="Z238" s="221"/>
    </row>
    <row r="239" spans="1:26" x14ac:dyDescent="0.25">
      <c r="A239" s="1"/>
      <c r="B239" s="194"/>
      <c r="C239" s="195"/>
      <c r="D239" s="195"/>
      <c r="E239" s="195"/>
      <c r="F239" s="195"/>
      <c r="G239" s="195"/>
      <c r="H239" s="195"/>
      <c r="I239" s="195"/>
      <c r="J239" s="195"/>
      <c r="K239" s="195"/>
      <c r="L239" s="195"/>
      <c r="M239" s="195"/>
      <c r="N239" s="195"/>
      <c r="O239" s="195"/>
      <c r="P239" s="195"/>
      <c r="Q239" s="195"/>
      <c r="R239" s="195"/>
      <c r="S239" s="195"/>
      <c r="T239" s="195"/>
      <c r="U239" s="195"/>
      <c r="V239" s="195"/>
      <c r="W239" s="195"/>
      <c r="X239" s="195"/>
      <c r="Y239" s="195"/>
      <c r="Z239" s="196"/>
    </row>
    <row r="240" spans="1:26" x14ac:dyDescent="0.25">
      <c r="A240" s="1"/>
      <c r="B240" s="188" t="s">
        <v>7</v>
      </c>
      <c r="C240" s="189"/>
      <c r="D240" s="189"/>
      <c r="E240" s="189"/>
      <c r="F240" s="190"/>
      <c r="G240" s="191" t="s">
        <v>148</v>
      </c>
      <c r="H240" s="192"/>
      <c r="I240" s="192"/>
      <c r="J240" s="192"/>
      <c r="K240" s="192"/>
      <c r="L240" s="192"/>
      <c r="M240" s="192"/>
      <c r="N240" s="192"/>
      <c r="O240" s="192"/>
      <c r="P240" s="192"/>
      <c r="Q240" s="192"/>
      <c r="R240" s="192"/>
      <c r="S240" s="192"/>
      <c r="T240" s="192"/>
      <c r="U240" s="192"/>
      <c r="V240" s="192"/>
      <c r="W240" s="192"/>
      <c r="X240" s="192"/>
      <c r="Y240" s="192"/>
      <c r="Z240" s="193"/>
    </row>
    <row r="241" spans="1:26" x14ac:dyDescent="0.25">
      <c r="A241" s="1"/>
      <c r="B241" s="197" t="s">
        <v>8</v>
      </c>
      <c r="C241" s="192"/>
      <c r="D241" s="192"/>
      <c r="E241" s="192"/>
      <c r="F241" s="193"/>
      <c r="G241" s="198" t="s">
        <v>149</v>
      </c>
      <c r="H241" s="199"/>
      <c r="I241" s="199"/>
      <c r="J241" s="199"/>
      <c r="K241" s="199"/>
      <c r="L241" s="199"/>
      <c r="M241" s="199"/>
      <c r="N241" s="199"/>
      <c r="O241" s="199"/>
      <c r="P241" s="199"/>
      <c r="Q241" s="199"/>
      <c r="R241" s="199"/>
      <c r="S241" s="199"/>
      <c r="T241" s="199"/>
      <c r="U241" s="199"/>
      <c r="V241" s="199"/>
      <c r="W241" s="199"/>
      <c r="X241" s="199"/>
      <c r="Y241" s="199"/>
      <c r="Z241" s="200"/>
    </row>
    <row r="242" spans="1:26" x14ac:dyDescent="0.25">
      <c r="A242" s="1"/>
      <c r="B242" s="30"/>
      <c r="C242" s="40"/>
      <c r="D242" s="40"/>
      <c r="E242" s="40"/>
      <c r="F242" s="31"/>
      <c r="G242" s="32" t="s">
        <v>150</v>
      </c>
      <c r="H242" s="33"/>
      <c r="I242" s="33"/>
      <c r="J242" s="33"/>
      <c r="K242" s="33"/>
      <c r="L242" s="33"/>
      <c r="M242" s="33"/>
      <c r="N242" s="33"/>
      <c r="O242" s="33"/>
      <c r="P242" s="33"/>
      <c r="Q242" s="33"/>
      <c r="R242" s="33"/>
      <c r="S242" s="33"/>
      <c r="T242" s="33"/>
      <c r="U242" s="33"/>
      <c r="V242" s="33"/>
      <c r="W242" s="33"/>
      <c r="X242" s="33"/>
      <c r="Y242" s="33"/>
      <c r="Z242" s="34"/>
    </row>
    <row r="243" spans="1:26" x14ac:dyDescent="0.25">
      <c r="A243" s="1"/>
      <c r="B243" s="30"/>
      <c r="C243" s="40"/>
      <c r="D243" s="40"/>
      <c r="E243" s="40"/>
      <c r="F243" s="31"/>
      <c r="G243" s="32" t="s">
        <v>151</v>
      </c>
      <c r="H243" s="33"/>
      <c r="I243" s="33"/>
      <c r="J243" s="33"/>
      <c r="K243" s="33"/>
      <c r="L243" s="33"/>
      <c r="M243" s="33"/>
      <c r="N243" s="33"/>
      <c r="O243" s="33"/>
      <c r="P243" s="33"/>
      <c r="Q243" s="33"/>
      <c r="R243" s="33"/>
      <c r="S243" s="33"/>
      <c r="T243" s="33"/>
      <c r="U243" s="33"/>
      <c r="V243" s="33"/>
      <c r="W243" s="33"/>
      <c r="X243" s="33"/>
      <c r="Y243" s="33"/>
      <c r="Z243" s="34"/>
    </row>
    <row r="244" spans="1:26" x14ac:dyDescent="0.25">
      <c r="A244" s="1"/>
      <c r="B244" s="30"/>
      <c r="C244" s="40"/>
      <c r="D244" s="40"/>
      <c r="E244" s="40"/>
      <c r="F244" s="31"/>
      <c r="G244" s="32"/>
      <c r="H244" s="33"/>
      <c r="I244" s="33"/>
      <c r="J244" s="33"/>
      <c r="K244" s="33"/>
      <c r="L244" s="33"/>
      <c r="M244" s="33"/>
      <c r="N244" s="33"/>
      <c r="O244" s="33"/>
      <c r="P244" s="33"/>
      <c r="Q244" s="33"/>
      <c r="R244" s="33"/>
      <c r="S244" s="33"/>
      <c r="T244" s="33"/>
      <c r="U244" s="33"/>
      <c r="V244" s="33"/>
      <c r="W244" s="33"/>
      <c r="X244" s="33"/>
      <c r="Y244" s="33"/>
      <c r="Z244" s="34"/>
    </row>
    <row r="245" spans="1:26" x14ac:dyDescent="0.25">
      <c r="A245" s="2"/>
      <c r="B245" s="176" t="s">
        <v>9</v>
      </c>
      <c r="C245" s="177"/>
      <c r="D245" s="177"/>
      <c r="E245" s="177"/>
      <c r="F245" s="178"/>
      <c r="G245" s="176" t="s">
        <v>10</v>
      </c>
      <c r="H245" s="177"/>
      <c r="I245" s="177"/>
      <c r="J245" s="177"/>
      <c r="K245" s="177"/>
      <c r="L245" s="177"/>
      <c r="M245" s="177"/>
      <c r="N245" s="177"/>
      <c r="O245" s="177"/>
      <c r="P245" s="177"/>
      <c r="Q245" s="177"/>
      <c r="R245" s="177"/>
      <c r="S245" s="177"/>
      <c r="T245" s="177"/>
      <c r="U245" s="177"/>
      <c r="V245" s="177"/>
      <c r="W245" s="177"/>
      <c r="X245" s="177"/>
      <c r="Y245" s="177"/>
      <c r="Z245" s="178"/>
    </row>
    <row r="246" spans="1:26" x14ac:dyDescent="0.25">
      <c r="A246" s="1"/>
      <c r="B246" s="176"/>
      <c r="C246" s="177"/>
      <c r="D246" s="177"/>
      <c r="E246" s="177"/>
      <c r="F246" s="178"/>
      <c r="G246" s="3" t="s">
        <v>11</v>
      </c>
      <c r="H246" s="75">
        <v>2</v>
      </c>
      <c r="I246" s="3" t="s">
        <v>12</v>
      </c>
      <c r="J246" s="179" t="s">
        <v>56</v>
      </c>
      <c r="K246" s="180"/>
      <c r="L246" s="181" t="s">
        <v>13</v>
      </c>
      <c r="M246" s="182"/>
      <c r="N246" s="183"/>
      <c r="O246" s="41"/>
      <c r="P246" s="179" t="s">
        <v>56</v>
      </c>
      <c r="Q246" s="184"/>
      <c r="R246" s="184"/>
      <c r="S246" s="180"/>
      <c r="T246" s="4"/>
      <c r="U246" s="5"/>
      <c r="V246" s="5"/>
      <c r="W246" s="5"/>
      <c r="X246" s="5"/>
      <c r="Y246" s="5"/>
      <c r="Z246" s="6"/>
    </row>
    <row r="247" spans="1:26" x14ac:dyDescent="0.25">
      <c r="A247" s="1"/>
      <c r="B247" s="185"/>
      <c r="C247" s="186"/>
      <c r="D247" s="186"/>
      <c r="E247" s="186"/>
      <c r="F247" s="186"/>
      <c r="G247" s="186"/>
      <c r="H247" s="186"/>
      <c r="I247" s="186"/>
      <c r="J247" s="186"/>
      <c r="K247" s="186"/>
      <c r="L247" s="186"/>
      <c r="M247" s="186"/>
      <c r="N247" s="186"/>
      <c r="O247" s="186"/>
      <c r="P247" s="186"/>
      <c r="Q247" s="186"/>
      <c r="R247" s="186"/>
      <c r="S247" s="186"/>
      <c r="T247" s="186"/>
      <c r="U247" s="186"/>
      <c r="V247" s="186"/>
      <c r="W247" s="186"/>
      <c r="X247" s="186"/>
      <c r="Y247" s="186"/>
      <c r="Z247" s="187"/>
    </row>
    <row r="248" spans="1:26" x14ac:dyDescent="0.25">
      <c r="A248" s="1"/>
      <c r="B248" s="188" t="s">
        <v>14</v>
      </c>
      <c r="C248" s="189"/>
      <c r="D248" s="189"/>
      <c r="E248" s="189"/>
      <c r="F248" s="190"/>
      <c r="G248" s="191" t="s">
        <v>57</v>
      </c>
      <c r="H248" s="192"/>
      <c r="I248" s="192"/>
      <c r="J248" s="192"/>
      <c r="K248" s="192"/>
      <c r="L248" s="192"/>
      <c r="M248" s="192"/>
      <c r="N248" s="192"/>
      <c r="O248" s="192"/>
      <c r="P248" s="192"/>
      <c r="Q248" s="192"/>
      <c r="R248" s="192"/>
      <c r="S248" s="192"/>
      <c r="T248" s="192"/>
      <c r="U248" s="192"/>
      <c r="V248" s="192"/>
      <c r="W248" s="192"/>
      <c r="X248" s="192"/>
      <c r="Y248" s="192"/>
      <c r="Z248" s="193"/>
    </row>
    <row r="249" spans="1:26" x14ac:dyDescent="0.25">
      <c r="A249" s="1"/>
      <c r="B249" s="7"/>
      <c r="C249" s="8"/>
      <c r="D249" s="8"/>
      <c r="E249" s="8"/>
      <c r="F249" s="8"/>
      <c r="G249" s="8"/>
      <c r="H249" s="8"/>
      <c r="I249" s="8"/>
      <c r="J249" s="8"/>
      <c r="K249" s="8"/>
      <c r="L249" s="8"/>
      <c r="M249" s="8"/>
      <c r="N249" s="8"/>
      <c r="O249" s="8"/>
      <c r="P249" s="8"/>
      <c r="Q249" s="8"/>
      <c r="R249" s="8"/>
      <c r="S249" s="8"/>
      <c r="T249" s="8"/>
      <c r="U249" s="8"/>
      <c r="V249" s="8"/>
      <c r="W249" s="8"/>
      <c r="X249" s="8"/>
      <c r="Y249" s="8"/>
      <c r="Z249" s="9"/>
    </row>
    <row r="250" spans="1:26" x14ac:dyDescent="0.25">
      <c r="A250" s="1"/>
      <c r="B250" s="203" t="s">
        <v>15</v>
      </c>
      <c r="C250" s="257"/>
      <c r="D250" s="257"/>
      <c r="E250" s="257"/>
      <c r="F250" s="190"/>
      <c r="G250" s="10" t="s">
        <v>16</v>
      </c>
      <c r="H250" s="10" t="s">
        <v>58</v>
      </c>
      <c r="I250" s="191" t="s">
        <v>17</v>
      </c>
      <c r="J250" s="192"/>
      <c r="K250" s="193"/>
      <c r="L250" s="258" t="s">
        <v>18</v>
      </c>
      <c r="M250" s="259"/>
      <c r="N250" s="259"/>
      <c r="O250" s="259"/>
      <c r="P250" s="259"/>
      <c r="Q250" s="259"/>
      <c r="R250" s="259"/>
      <c r="S250" s="259"/>
      <c r="T250" s="259"/>
      <c r="U250" s="259"/>
      <c r="V250" s="259"/>
      <c r="W250" s="259"/>
      <c r="X250" s="259"/>
      <c r="Y250" s="259"/>
      <c r="Z250" s="260"/>
    </row>
    <row r="251" spans="1:26" x14ac:dyDescent="0.25">
      <c r="A251" s="1"/>
      <c r="B251" s="261"/>
      <c r="C251" s="262"/>
      <c r="D251" s="262"/>
      <c r="E251" s="262"/>
      <c r="F251" s="262"/>
      <c r="G251" s="262"/>
      <c r="H251" s="262"/>
      <c r="I251" s="262"/>
      <c r="J251" s="262"/>
      <c r="K251" s="262"/>
      <c r="L251" s="262"/>
      <c r="M251" s="262"/>
      <c r="N251" s="262"/>
      <c r="O251" s="262"/>
      <c r="P251" s="262"/>
      <c r="Q251" s="262"/>
      <c r="R251" s="262"/>
      <c r="S251" s="262"/>
      <c r="T251" s="262"/>
      <c r="U251" s="262"/>
      <c r="V251" s="262"/>
      <c r="W251" s="262"/>
      <c r="X251" s="262"/>
      <c r="Y251" s="262"/>
      <c r="Z251" s="263"/>
    </row>
    <row r="252" spans="1:26" x14ac:dyDescent="0.25">
      <c r="A252" s="1"/>
      <c r="B252" s="264" t="s">
        <v>19</v>
      </c>
      <c r="C252" s="265"/>
      <c r="D252" s="265"/>
      <c r="E252" s="265"/>
      <c r="F252" s="265"/>
      <c r="G252" s="265"/>
      <c r="H252" s="265"/>
      <c r="I252" s="265"/>
      <c r="J252" s="265"/>
      <c r="K252" s="265"/>
      <c r="L252" s="265"/>
      <c r="M252" s="265"/>
      <c r="N252" s="265"/>
      <c r="O252" s="265"/>
      <c r="P252" s="265"/>
      <c r="Q252" s="265"/>
      <c r="R252" s="265"/>
      <c r="S252" s="265"/>
      <c r="T252" s="265"/>
      <c r="U252" s="265"/>
      <c r="V252" s="265"/>
      <c r="W252" s="265"/>
      <c r="X252" s="265"/>
      <c r="Y252" s="265"/>
      <c r="Z252" s="266"/>
    </row>
    <row r="253" spans="1:26" x14ac:dyDescent="0.25">
      <c r="B253" s="267" t="s">
        <v>20</v>
      </c>
      <c r="C253" s="225" t="s">
        <v>152</v>
      </c>
      <c r="D253" s="269"/>
      <c r="E253" s="269"/>
      <c r="F253" s="269"/>
      <c r="G253" s="269"/>
      <c r="H253" s="269"/>
      <c r="I253" s="269"/>
      <c r="J253" s="269"/>
      <c r="K253" s="269"/>
      <c r="L253" s="269"/>
      <c r="M253" s="269"/>
      <c r="N253" s="269"/>
      <c r="O253" s="269"/>
      <c r="P253" s="269"/>
      <c r="Q253" s="269"/>
      <c r="R253" s="269"/>
      <c r="S253" s="269"/>
      <c r="T253" s="269"/>
      <c r="U253" s="269"/>
      <c r="V253" s="269"/>
      <c r="W253" s="269"/>
      <c r="X253" s="269"/>
      <c r="Y253" s="269"/>
      <c r="Z253" s="226"/>
    </row>
    <row r="254" spans="1:26" x14ac:dyDescent="0.25">
      <c r="B254" s="268"/>
      <c r="C254" s="270"/>
      <c r="D254" s="271"/>
      <c r="E254" s="271"/>
      <c r="F254" s="271"/>
      <c r="G254" s="271"/>
      <c r="H254" s="271"/>
      <c r="I254" s="271"/>
      <c r="J254" s="271"/>
      <c r="K254" s="271"/>
      <c r="L254" s="271"/>
      <c r="M254" s="271"/>
      <c r="N254" s="271"/>
      <c r="O254" s="271"/>
      <c r="P254" s="271"/>
      <c r="Q254" s="271"/>
      <c r="R254" s="271"/>
      <c r="S254" s="271"/>
      <c r="T254" s="271"/>
      <c r="U254" s="271"/>
      <c r="V254" s="271"/>
      <c r="W254" s="271"/>
      <c r="X254" s="271"/>
      <c r="Y254" s="271"/>
      <c r="Z254" s="272"/>
    </row>
    <row r="255" spans="1:26" x14ac:dyDescent="0.25">
      <c r="B255" s="268"/>
      <c r="C255" s="227"/>
      <c r="D255" s="273"/>
      <c r="E255" s="273"/>
      <c r="F255" s="273"/>
      <c r="G255" s="273"/>
      <c r="H255" s="273"/>
      <c r="I255" s="273"/>
      <c r="J255" s="273"/>
      <c r="K255" s="273"/>
      <c r="L255" s="273"/>
      <c r="M255" s="273"/>
      <c r="N255" s="273"/>
      <c r="O255" s="273"/>
      <c r="P255" s="273"/>
      <c r="Q255" s="273"/>
      <c r="R255" s="273"/>
      <c r="S255" s="273"/>
      <c r="T255" s="273"/>
      <c r="U255" s="273"/>
      <c r="V255" s="273"/>
      <c r="W255" s="273"/>
      <c r="X255" s="273"/>
      <c r="Y255" s="273"/>
      <c r="Z255" s="228"/>
    </row>
    <row r="256" spans="1:26" x14ac:dyDescent="0.25">
      <c r="B256" s="241"/>
      <c r="C256" s="242"/>
      <c r="D256" s="242"/>
      <c r="E256" s="242"/>
      <c r="F256" s="242"/>
      <c r="G256" s="242"/>
      <c r="H256" s="242"/>
      <c r="I256" s="242"/>
      <c r="J256" s="242"/>
      <c r="K256" s="242"/>
      <c r="L256" s="242"/>
      <c r="M256" s="242"/>
      <c r="N256" s="242"/>
      <c r="O256" s="242"/>
      <c r="P256" s="242"/>
      <c r="Q256" s="242"/>
      <c r="R256" s="242"/>
      <c r="S256" s="242"/>
      <c r="T256" s="242"/>
      <c r="U256" s="242"/>
      <c r="V256" s="242"/>
      <c r="W256" s="242"/>
      <c r="X256" s="242"/>
      <c r="Y256" s="242"/>
      <c r="Z256" s="243"/>
    </row>
    <row r="257" spans="2:26" x14ac:dyDescent="0.25">
      <c r="B257" s="244" t="s">
        <v>21</v>
      </c>
      <c r="C257" s="235" t="s">
        <v>153</v>
      </c>
      <c r="D257" s="236"/>
      <c r="E257" s="236"/>
      <c r="F257" s="236"/>
      <c r="G257" s="236"/>
      <c r="H257" s="236"/>
      <c r="I257" s="236"/>
      <c r="J257" s="236"/>
      <c r="K257" s="236"/>
      <c r="L257" s="236"/>
      <c r="M257" s="236"/>
      <c r="N257" s="236"/>
      <c r="O257" s="236"/>
      <c r="P257" s="236"/>
      <c r="Q257" s="236"/>
      <c r="R257" s="236"/>
      <c r="S257" s="236"/>
      <c r="T257" s="236"/>
      <c r="U257" s="236"/>
      <c r="V257" s="236"/>
      <c r="W257" s="236"/>
      <c r="X257" s="236"/>
      <c r="Y257" s="236"/>
      <c r="Z257" s="237"/>
    </row>
    <row r="258" spans="2:26" x14ac:dyDescent="0.25">
      <c r="B258" s="245"/>
      <c r="C258" s="247"/>
      <c r="D258" s="248"/>
      <c r="E258" s="248"/>
      <c r="F258" s="248"/>
      <c r="G258" s="248"/>
      <c r="H258" s="248"/>
      <c r="I258" s="248"/>
      <c r="J258" s="248"/>
      <c r="K258" s="248"/>
      <c r="L258" s="248"/>
      <c r="M258" s="248"/>
      <c r="N258" s="248"/>
      <c r="O258" s="248"/>
      <c r="P258" s="248"/>
      <c r="Q258" s="248"/>
      <c r="R258" s="248"/>
      <c r="S258" s="248"/>
      <c r="T258" s="248"/>
      <c r="U258" s="248"/>
      <c r="V258" s="248"/>
      <c r="W258" s="248"/>
      <c r="X258" s="248"/>
      <c r="Y258" s="248"/>
      <c r="Z258" s="249"/>
    </row>
    <row r="259" spans="2:26" x14ac:dyDescent="0.25">
      <c r="B259" s="246"/>
      <c r="C259" s="238"/>
      <c r="D259" s="239"/>
      <c r="E259" s="239"/>
      <c r="F259" s="239"/>
      <c r="G259" s="239"/>
      <c r="H259" s="239"/>
      <c r="I259" s="239"/>
      <c r="J259" s="239"/>
      <c r="K259" s="239"/>
      <c r="L259" s="239"/>
      <c r="M259" s="239"/>
      <c r="N259" s="239"/>
      <c r="O259" s="239"/>
      <c r="P259" s="239"/>
      <c r="Q259" s="239"/>
      <c r="R259" s="239"/>
      <c r="S259" s="239"/>
      <c r="T259" s="239"/>
      <c r="U259" s="239"/>
      <c r="V259" s="239"/>
      <c r="W259" s="239"/>
      <c r="X259" s="239"/>
      <c r="Y259" s="239"/>
      <c r="Z259" s="240"/>
    </row>
    <row r="260" spans="2:26" x14ac:dyDescent="0.25">
      <c r="B260" s="250"/>
      <c r="C260" s="251"/>
      <c r="D260" s="251"/>
      <c r="E260" s="251"/>
      <c r="F260" s="251"/>
      <c r="G260" s="251"/>
      <c r="H260" s="251"/>
      <c r="I260" s="251"/>
      <c r="J260" s="251"/>
      <c r="K260" s="251"/>
      <c r="L260" s="251"/>
      <c r="M260" s="251"/>
      <c r="N260" s="251"/>
      <c r="O260" s="251"/>
      <c r="P260" s="251"/>
      <c r="Q260" s="251"/>
      <c r="R260" s="251"/>
      <c r="S260" s="251"/>
      <c r="T260" s="251"/>
      <c r="U260" s="251"/>
      <c r="V260" s="251"/>
      <c r="W260" s="251"/>
      <c r="X260" s="251"/>
      <c r="Y260" s="251"/>
      <c r="Z260" s="252"/>
    </row>
    <row r="261" spans="2:26" x14ac:dyDescent="0.25">
      <c r="B261" s="253" t="s">
        <v>22</v>
      </c>
      <c r="C261" s="254"/>
      <c r="D261" s="255"/>
      <c r="E261" s="255"/>
      <c r="F261" s="255"/>
      <c r="G261" s="255"/>
      <c r="H261" s="255"/>
      <c r="I261" s="254"/>
      <c r="J261" s="254"/>
      <c r="K261" s="256"/>
      <c r="L261" s="235" t="s">
        <v>61</v>
      </c>
      <c r="M261" s="237"/>
      <c r="N261" s="235" t="s">
        <v>23</v>
      </c>
      <c r="O261" s="236"/>
      <c r="P261" s="237"/>
      <c r="Q261" s="235"/>
      <c r="R261" s="236"/>
      <c r="S261" s="237"/>
      <c r="T261" s="235"/>
      <c r="U261" s="236"/>
      <c r="V261" s="237"/>
      <c r="W261" s="235"/>
      <c r="X261" s="236"/>
      <c r="Y261" s="237"/>
      <c r="Z261" s="222" t="s">
        <v>0</v>
      </c>
    </row>
    <row r="262" spans="2:26" x14ac:dyDescent="0.25">
      <c r="B262" s="225" t="s">
        <v>24</v>
      </c>
      <c r="C262" s="226"/>
      <c r="D262" s="225" t="s">
        <v>62</v>
      </c>
      <c r="E262" s="226"/>
      <c r="F262" s="229" t="s">
        <v>25</v>
      </c>
      <c r="G262" s="230"/>
      <c r="H262" s="233" t="s">
        <v>63</v>
      </c>
      <c r="I262" s="235" t="s">
        <v>64</v>
      </c>
      <c r="J262" s="236"/>
      <c r="K262" s="237"/>
      <c r="L262" s="247"/>
      <c r="M262" s="249"/>
      <c r="N262" s="238"/>
      <c r="O262" s="239"/>
      <c r="P262" s="240"/>
      <c r="Q262" s="238"/>
      <c r="R262" s="239"/>
      <c r="S262" s="240"/>
      <c r="T262" s="238"/>
      <c r="U262" s="239"/>
      <c r="V262" s="240"/>
      <c r="W262" s="238"/>
      <c r="X262" s="239"/>
      <c r="Y262" s="240"/>
      <c r="Z262" s="223"/>
    </row>
    <row r="263" spans="2:26" ht="30" x14ac:dyDescent="0.25">
      <c r="B263" s="227"/>
      <c r="C263" s="228"/>
      <c r="D263" s="227"/>
      <c r="E263" s="228"/>
      <c r="F263" s="231"/>
      <c r="G263" s="232"/>
      <c r="H263" s="234"/>
      <c r="I263" s="238"/>
      <c r="J263" s="239"/>
      <c r="K263" s="240"/>
      <c r="L263" s="238"/>
      <c r="M263" s="240"/>
      <c r="N263" s="42" t="s">
        <v>44</v>
      </c>
      <c r="O263" s="76" t="s">
        <v>65</v>
      </c>
      <c r="P263" s="77" t="s">
        <v>66</v>
      </c>
      <c r="Q263" s="42"/>
      <c r="R263" s="76"/>
      <c r="S263" s="77"/>
      <c r="T263" s="42"/>
      <c r="U263" s="76"/>
      <c r="V263" s="77"/>
      <c r="W263" s="42"/>
      <c r="X263" s="76"/>
      <c r="Y263" s="77"/>
      <c r="Z263" s="224"/>
    </row>
    <row r="264" spans="2:26" x14ac:dyDescent="0.25">
      <c r="B264" s="290" t="s">
        <v>67</v>
      </c>
      <c r="C264" s="291"/>
      <c r="D264" s="78" t="s">
        <v>68</v>
      </c>
      <c r="E264" s="79" t="s">
        <v>69</v>
      </c>
      <c r="F264" s="150" t="s">
        <v>70</v>
      </c>
      <c r="G264" s="294"/>
      <c r="H264" s="299" t="s">
        <v>71</v>
      </c>
      <c r="I264" s="80" t="s">
        <v>26</v>
      </c>
      <c r="J264" s="280">
        <v>150</v>
      </c>
      <c r="K264" s="281"/>
      <c r="L264" s="286">
        <f>+((J264-J265)/J265)*100%</f>
        <v>0.15384615384615385</v>
      </c>
      <c r="M264" s="287"/>
      <c r="N264" s="274">
        <f>+((P264-P265)/+P265)*100%</f>
        <v>0.44444444444444442</v>
      </c>
      <c r="O264" s="81" t="s">
        <v>68</v>
      </c>
      <c r="P264" s="27">
        <v>13</v>
      </c>
      <c r="Q264" s="274"/>
      <c r="R264" s="81"/>
      <c r="S264" s="27"/>
      <c r="T264" s="274"/>
      <c r="U264" s="81"/>
      <c r="V264" s="27"/>
      <c r="W264" s="274"/>
      <c r="X264" s="81"/>
      <c r="Y264" s="27"/>
      <c r="Z264" s="276">
        <f>+J264/J265</f>
        <v>1.1538461538461537</v>
      </c>
    </row>
    <row r="265" spans="2:26" x14ac:dyDescent="0.25">
      <c r="B265" s="292"/>
      <c r="C265" s="293"/>
      <c r="D265" s="82"/>
      <c r="E265" s="282" t="s">
        <v>72</v>
      </c>
      <c r="F265" s="295"/>
      <c r="G265" s="296"/>
      <c r="H265" s="300"/>
      <c r="I265" s="80" t="s">
        <v>73</v>
      </c>
      <c r="J265" s="280">
        <v>130</v>
      </c>
      <c r="K265" s="281"/>
      <c r="L265" s="288"/>
      <c r="M265" s="289"/>
      <c r="N265" s="275"/>
      <c r="O265" s="81" t="s">
        <v>74</v>
      </c>
      <c r="P265" s="35">
        <v>9</v>
      </c>
      <c r="Q265" s="275"/>
      <c r="R265" s="81"/>
      <c r="S265" s="35"/>
      <c r="T265" s="275"/>
      <c r="U265" s="81"/>
      <c r="V265" s="35"/>
      <c r="W265" s="275"/>
      <c r="X265" s="81"/>
      <c r="Y265" s="35"/>
      <c r="Z265" s="277"/>
    </row>
    <row r="266" spans="2:26" x14ac:dyDescent="0.25">
      <c r="B266" s="83"/>
      <c r="C266" s="84"/>
      <c r="D266" s="82"/>
      <c r="E266" s="282"/>
      <c r="F266" s="295"/>
      <c r="G266" s="296"/>
      <c r="H266" s="284" t="s">
        <v>75</v>
      </c>
      <c r="I266" s="80" t="s">
        <v>26</v>
      </c>
      <c r="J266" s="280">
        <v>100</v>
      </c>
      <c r="K266" s="281"/>
      <c r="L266" s="286">
        <f>+((J266-J267)/J267)*100%</f>
        <v>2.0408163265306121E-2</v>
      </c>
      <c r="M266" s="287"/>
      <c r="N266" s="274">
        <f>+((P266-P267)/+P267)*100%</f>
        <v>0.3</v>
      </c>
      <c r="O266" s="81" t="s">
        <v>68</v>
      </c>
      <c r="P266" s="27">
        <v>130</v>
      </c>
      <c r="Q266" s="274"/>
      <c r="R266" s="81"/>
      <c r="S266" s="27"/>
      <c r="T266" s="274"/>
      <c r="U266" s="81"/>
      <c r="V266" s="27"/>
      <c r="W266" s="274"/>
      <c r="X266" s="81"/>
      <c r="Y266" s="27"/>
      <c r="Z266" s="276">
        <f>+J266/J267</f>
        <v>1.0204081632653061</v>
      </c>
    </row>
    <row r="267" spans="2:26" x14ac:dyDescent="0.25">
      <c r="B267" s="278" t="s">
        <v>76</v>
      </c>
      <c r="C267" s="279"/>
      <c r="D267" s="85"/>
      <c r="E267" s="283"/>
      <c r="F267" s="297"/>
      <c r="G267" s="298"/>
      <c r="H267" s="285"/>
      <c r="I267" s="80" t="s">
        <v>73</v>
      </c>
      <c r="J267" s="280">
        <v>98</v>
      </c>
      <c r="K267" s="281"/>
      <c r="L267" s="288"/>
      <c r="M267" s="289"/>
      <c r="N267" s="275"/>
      <c r="O267" s="81" t="s">
        <v>74</v>
      </c>
      <c r="P267" s="35">
        <v>100</v>
      </c>
      <c r="Q267" s="275"/>
      <c r="R267" s="81"/>
      <c r="S267" s="35"/>
      <c r="T267" s="275"/>
      <c r="U267" s="81"/>
      <c r="V267" s="35"/>
      <c r="W267" s="275"/>
      <c r="X267" s="81"/>
      <c r="Y267" s="35"/>
      <c r="Z267" s="277"/>
    </row>
    <row r="268" spans="2:26" x14ac:dyDescent="0.25">
      <c r="B268" s="325" t="s">
        <v>77</v>
      </c>
      <c r="C268" s="326"/>
      <c r="D268" s="86" t="s">
        <v>74</v>
      </c>
      <c r="E268" s="87" t="s">
        <v>78</v>
      </c>
      <c r="F268" s="150" t="s">
        <v>70</v>
      </c>
      <c r="G268" s="294"/>
      <c r="H268" s="284" t="s">
        <v>79</v>
      </c>
      <c r="I268" s="329"/>
      <c r="J268" s="330"/>
      <c r="K268" s="331"/>
      <c r="L268" s="315" t="s">
        <v>63</v>
      </c>
      <c r="M268" s="316"/>
      <c r="N268" s="335">
        <f>+N281+N294+N307+N322+N337</f>
        <v>15569305.210000001</v>
      </c>
      <c r="O268" s="336"/>
      <c r="P268" s="337"/>
      <c r="Q268" s="301">
        <f>+Q281+Q294+Q307+Q322+Q337</f>
        <v>15569305.210000001</v>
      </c>
      <c r="R268" s="302"/>
      <c r="S268" s="303"/>
      <c r="T268" s="301">
        <v>16850117.710000001</v>
      </c>
      <c r="U268" s="302"/>
      <c r="V268" s="303"/>
      <c r="W268" s="301">
        <f>+W281+W294+W307+W322+W337</f>
        <v>15569305.17</v>
      </c>
      <c r="X268" s="302"/>
      <c r="Y268" s="303"/>
      <c r="Z268" s="307">
        <f>+N268+Q268+T268+W268</f>
        <v>63558033.300000004</v>
      </c>
    </row>
    <row r="269" spans="2:26" x14ac:dyDescent="0.25">
      <c r="B269" s="327"/>
      <c r="C269" s="328"/>
      <c r="D269" s="82"/>
      <c r="E269" s="282" t="s">
        <v>80</v>
      </c>
      <c r="F269" s="295"/>
      <c r="G269" s="296"/>
      <c r="H269" s="285"/>
      <c r="I269" s="332"/>
      <c r="J269" s="333"/>
      <c r="K269" s="334"/>
      <c r="L269" s="317"/>
      <c r="M269" s="318"/>
      <c r="N269" s="338"/>
      <c r="O269" s="339"/>
      <c r="P269" s="340"/>
      <c r="Q269" s="304"/>
      <c r="R269" s="305"/>
      <c r="S269" s="306"/>
      <c r="T269" s="304"/>
      <c r="U269" s="305"/>
      <c r="V269" s="306"/>
      <c r="W269" s="304"/>
      <c r="X269" s="305"/>
      <c r="Y269" s="306"/>
      <c r="Z269" s="308"/>
    </row>
    <row r="270" spans="2:26" x14ac:dyDescent="0.25">
      <c r="B270" s="88"/>
      <c r="C270" s="89"/>
      <c r="D270" s="82"/>
      <c r="E270" s="282"/>
      <c r="F270" s="295"/>
      <c r="G270" s="296"/>
      <c r="H270" s="284" t="s">
        <v>81</v>
      </c>
      <c r="I270" s="90"/>
      <c r="J270" s="91"/>
      <c r="K270" s="92"/>
      <c r="L270" s="315"/>
      <c r="M270" s="316"/>
      <c r="N270" s="459">
        <v>8538433.4000000004</v>
      </c>
      <c r="O270" s="320"/>
      <c r="P270" s="321"/>
      <c r="Q270" s="460">
        <f>+Q283+Q296+Q309+Q324+Q339</f>
        <v>18227137.850000001</v>
      </c>
      <c r="R270" s="461"/>
      <c r="S270" s="462"/>
      <c r="T270" s="301">
        <v>12143784.82</v>
      </c>
      <c r="U270" s="302"/>
      <c r="V270" s="303"/>
      <c r="W270" s="301">
        <v>35611384</v>
      </c>
      <c r="X270" s="302"/>
      <c r="Y270" s="303"/>
      <c r="Z270" s="307">
        <f>+N270+Q270+T270+W270</f>
        <v>74520740.069999993</v>
      </c>
    </row>
    <row r="271" spans="2:26" x14ac:dyDescent="0.25">
      <c r="B271" s="93" t="s">
        <v>82</v>
      </c>
      <c r="C271" s="94" t="s">
        <v>83</v>
      </c>
      <c r="D271" s="85"/>
      <c r="E271" s="283"/>
      <c r="F271" s="297"/>
      <c r="G271" s="298"/>
      <c r="H271" s="285"/>
      <c r="I271" s="95"/>
      <c r="J271" s="96"/>
      <c r="K271" s="97"/>
      <c r="L271" s="317"/>
      <c r="M271" s="318"/>
      <c r="N271" s="322"/>
      <c r="O271" s="323"/>
      <c r="P271" s="324"/>
      <c r="Q271" s="463"/>
      <c r="R271" s="464"/>
      <c r="S271" s="465"/>
      <c r="T271" s="304"/>
      <c r="U271" s="305"/>
      <c r="V271" s="306"/>
      <c r="W271" s="304"/>
      <c r="X271" s="305"/>
      <c r="Y271" s="306"/>
      <c r="Z271" s="308"/>
    </row>
    <row r="272" spans="2:26" x14ac:dyDescent="0.25">
      <c r="B272" s="309"/>
      <c r="C272" s="310"/>
      <c r="D272" s="311"/>
      <c r="E272" s="311"/>
      <c r="F272" s="310"/>
      <c r="G272" s="310"/>
      <c r="H272" s="310"/>
      <c r="I272" s="311"/>
      <c r="J272" s="311"/>
      <c r="K272" s="311"/>
      <c r="L272" s="310"/>
      <c r="M272" s="310"/>
      <c r="N272" s="310"/>
      <c r="O272" s="310"/>
      <c r="P272" s="310"/>
      <c r="Q272" s="310"/>
      <c r="R272" s="310"/>
      <c r="S272" s="310"/>
      <c r="T272" s="310"/>
      <c r="U272" s="310"/>
      <c r="V272" s="310"/>
      <c r="W272" s="310"/>
      <c r="X272" s="310"/>
      <c r="Y272" s="310"/>
      <c r="Z272" s="312"/>
    </row>
    <row r="273" spans="2:26" x14ac:dyDescent="0.25">
      <c r="B273" s="264" t="s">
        <v>29</v>
      </c>
      <c r="C273" s="313"/>
      <c r="D273" s="313"/>
      <c r="E273" s="313"/>
      <c r="F273" s="313"/>
      <c r="G273" s="313"/>
      <c r="H273" s="313"/>
      <c r="I273" s="313"/>
      <c r="J273" s="313"/>
      <c r="K273" s="313"/>
      <c r="L273" s="313"/>
      <c r="M273" s="313"/>
      <c r="N273" s="313"/>
      <c r="O273" s="313"/>
      <c r="P273" s="313"/>
      <c r="Q273" s="313"/>
      <c r="R273" s="313"/>
      <c r="S273" s="313"/>
      <c r="T273" s="313"/>
      <c r="U273" s="313"/>
      <c r="V273" s="313"/>
      <c r="W273" s="313"/>
      <c r="X273" s="313"/>
      <c r="Y273" s="313"/>
      <c r="Z273" s="314"/>
    </row>
    <row r="274" spans="2:26" x14ac:dyDescent="0.25">
      <c r="B274" s="253" t="s">
        <v>154</v>
      </c>
      <c r="C274" s="254"/>
      <c r="D274" s="255"/>
      <c r="E274" s="255"/>
      <c r="F274" s="255"/>
      <c r="G274" s="255"/>
      <c r="H274" s="255"/>
      <c r="I274" s="254"/>
      <c r="J274" s="254"/>
      <c r="K274" s="256"/>
      <c r="L274" s="235" t="s">
        <v>61</v>
      </c>
      <c r="M274" s="237"/>
      <c r="N274" s="235" t="s">
        <v>23</v>
      </c>
      <c r="O274" s="236"/>
      <c r="P274" s="237"/>
      <c r="Q274" s="235"/>
      <c r="R274" s="236"/>
      <c r="S274" s="237"/>
      <c r="T274" s="235"/>
      <c r="U274" s="236"/>
      <c r="V274" s="237"/>
      <c r="W274" s="235"/>
      <c r="X274" s="236"/>
      <c r="Y274" s="237"/>
      <c r="Z274" s="222" t="s">
        <v>0</v>
      </c>
    </row>
    <row r="275" spans="2:26" x14ac:dyDescent="0.25">
      <c r="B275" s="225" t="s">
        <v>24</v>
      </c>
      <c r="C275" s="226"/>
      <c r="D275" s="225" t="s">
        <v>62</v>
      </c>
      <c r="E275" s="226"/>
      <c r="F275" s="229" t="s">
        <v>25</v>
      </c>
      <c r="G275" s="230"/>
      <c r="H275" s="233" t="s">
        <v>63</v>
      </c>
      <c r="I275" s="235" t="s">
        <v>64</v>
      </c>
      <c r="J275" s="236"/>
      <c r="K275" s="237"/>
      <c r="L275" s="247"/>
      <c r="M275" s="249"/>
      <c r="N275" s="238"/>
      <c r="O275" s="239"/>
      <c r="P275" s="240"/>
      <c r="Q275" s="238"/>
      <c r="R275" s="239"/>
      <c r="S275" s="240"/>
      <c r="T275" s="238"/>
      <c r="U275" s="239"/>
      <c r="V275" s="240"/>
      <c r="W275" s="238"/>
      <c r="X275" s="239"/>
      <c r="Y275" s="240"/>
      <c r="Z275" s="223"/>
    </row>
    <row r="276" spans="2:26" ht="30" x14ac:dyDescent="0.25">
      <c r="B276" s="227"/>
      <c r="C276" s="228"/>
      <c r="D276" s="227"/>
      <c r="E276" s="228"/>
      <c r="F276" s="231"/>
      <c r="G276" s="232"/>
      <c r="H276" s="234"/>
      <c r="I276" s="238"/>
      <c r="J276" s="239"/>
      <c r="K276" s="240"/>
      <c r="L276" s="238"/>
      <c r="M276" s="240"/>
      <c r="N276" s="42" t="s">
        <v>44</v>
      </c>
      <c r="O276" s="76" t="s">
        <v>65</v>
      </c>
      <c r="P276" s="77" t="s">
        <v>66</v>
      </c>
      <c r="Q276" s="42"/>
      <c r="R276" s="76"/>
      <c r="S276" s="77"/>
      <c r="T276" s="42"/>
      <c r="U276" s="76"/>
      <c r="V276" s="77"/>
      <c r="W276" s="42"/>
      <c r="X276" s="76"/>
      <c r="Y276" s="77"/>
      <c r="Z276" s="224"/>
    </row>
    <row r="277" spans="2:26" x14ac:dyDescent="0.25">
      <c r="B277" s="290" t="s">
        <v>67</v>
      </c>
      <c r="C277" s="291"/>
      <c r="D277" s="78" t="s">
        <v>68</v>
      </c>
      <c r="E277" s="79" t="s">
        <v>85</v>
      </c>
      <c r="F277" s="150" t="s">
        <v>155</v>
      </c>
      <c r="G277" s="294"/>
      <c r="H277" s="299" t="s">
        <v>71</v>
      </c>
      <c r="I277" s="80" t="s">
        <v>26</v>
      </c>
      <c r="J277" s="280">
        <f>+P277+S277+V277+Y277</f>
        <v>1500</v>
      </c>
      <c r="K277" s="281"/>
      <c r="L277" s="286">
        <f>+((J277-J278)/J278)*100%</f>
        <v>0.2</v>
      </c>
      <c r="M277" s="287"/>
      <c r="N277" s="274">
        <f>+((P277-P278)/+P278)*100%</f>
        <v>0.2</v>
      </c>
      <c r="O277" s="81" t="s">
        <v>68</v>
      </c>
      <c r="P277" s="27">
        <v>1500</v>
      </c>
      <c r="Q277" s="274"/>
      <c r="R277" s="81"/>
      <c r="S277" s="27"/>
      <c r="T277" s="274"/>
      <c r="U277" s="81"/>
      <c r="V277" s="27"/>
      <c r="W277" s="274"/>
      <c r="X277" s="81"/>
      <c r="Y277" s="27"/>
      <c r="Z277" s="276">
        <f>+J277/J278</f>
        <v>1.2</v>
      </c>
    </row>
    <row r="278" spans="2:26" x14ac:dyDescent="0.25">
      <c r="B278" s="292"/>
      <c r="C278" s="293"/>
      <c r="D278" s="82"/>
      <c r="E278" s="282" t="s">
        <v>156</v>
      </c>
      <c r="F278" s="295"/>
      <c r="G278" s="296"/>
      <c r="H278" s="300"/>
      <c r="I278" s="80" t="s">
        <v>73</v>
      </c>
      <c r="J278" s="280">
        <f>+P278+S278+V278+Y278</f>
        <v>1250</v>
      </c>
      <c r="K278" s="281"/>
      <c r="L278" s="288"/>
      <c r="M278" s="289"/>
      <c r="N278" s="275"/>
      <c r="O278" s="81" t="s">
        <v>74</v>
      </c>
      <c r="P278" s="35">
        <v>1250</v>
      </c>
      <c r="Q278" s="275"/>
      <c r="R278" s="81"/>
      <c r="S278" s="35"/>
      <c r="T278" s="275"/>
      <c r="U278" s="81"/>
      <c r="V278" s="35"/>
      <c r="W278" s="275"/>
      <c r="X278" s="81"/>
      <c r="Y278" s="35"/>
      <c r="Z278" s="277"/>
    </row>
    <row r="279" spans="2:26" x14ac:dyDescent="0.25">
      <c r="B279" s="83"/>
      <c r="C279" s="84"/>
      <c r="D279" s="82"/>
      <c r="E279" s="282"/>
      <c r="F279" s="295"/>
      <c r="G279" s="296"/>
      <c r="H279" s="284" t="s">
        <v>75</v>
      </c>
      <c r="I279" s="80" t="s">
        <v>26</v>
      </c>
      <c r="J279" s="280">
        <f>+P279+S279+V279+Y279</f>
        <v>1417.5</v>
      </c>
      <c r="K279" s="281"/>
      <c r="L279" s="286">
        <f>+((J279-J280)/J280)*100%</f>
        <v>0.15384615384615385</v>
      </c>
      <c r="M279" s="287"/>
      <c r="N279" s="274">
        <f>+((P279-P280)/+P280)*100%</f>
        <v>0.15384615384615385</v>
      </c>
      <c r="O279" s="81" t="s">
        <v>68</v>
      </c>
      <c r="P279" s="27">
        <v>1417.5</v>
      </c>
      <c r="Q279" s="274"/>
      <c r="R279" s="81"/>
      <c r="S279" s="27"/>
      <c r="T279" s="274"/>
      <c r="U279" s="81"/>
      <c r="V279" s="27"/>
      <c r="W279" s="274"/>
      <c r="X279" s="81"/>
      <c r="Y279" s="27"/>
      <c r="Z279" s="276">
        <f>+J279/J280</f>
        <v>1.1538461538461537</v>
      </c>
    </row>
    <row r="280" spans="2:26" x14ac:dyDescent="0.25">
      <c r="B280" s="278" t="s">
        <v>76</v>
      </c>
      <c r="C280" s="279"/>
      <c r="D280" s="85"/>
      <c r="E280" s="283"/>
      <c r="F280" s="297"/>
      <c r="G280" s="298"/>
      <c r="H280" s="285"/>
      <c r="I280" s="80" t="s">
        <v>73</v>
      </c>
      <c r="J280" s="280">
        <f>+P280+S280+V280+Y280</f>
        <v>1228.5</v>
      </c>
      <c r="K280" s="281"/>
      <c r="L280" s="288"/>
      <c r="M280" s="289"/>
      <c r="N280" s="275"/>
      <c r="O280" s="81" t="s">
        <v>74</v>
      </c>
      <c r="P280" s="35">
        <v>1228.5</v>
      </c>
      <c r="Q280" s="275"/>
      <c r="R280" s="81"/>
      <c r="S280" s="35"/>
      <c r="T280" s="275"/>
      <c r="U280" s="81"/>
      <c r="V280" s="35"/>
      <c r="W280" s="275"/>
      <c r="X280" s="81"/>
      <c r="Y280" s="35"/>
      <c r="Z280" s="277"/>
    </row>
    <row r="281" spans="2:26" x14ac:dyDescent="0.25">
      <c r="B281" s="325" t="s">
        <v>86</v>
      </c>
      <c r="C281" s="326"/>
      <c r="D281" s="86" t="s">
        <v>74</v>
      </c>
      <c r="E281" s="87" t="s">
        <v>87</v>
      </c>
      <c r="F281" s="150" t="s">
        <v>155</v>
      </c>
      <c r="G281" s="294"/>
      <c r="H281" s="284" t="s">
        <v>79</v>
      </c>
      <c r="I281" s="329"/>
      <c r="J281" s="330"/>
      <c r="K281" s="331"/>
      <c r="L281" s="315" t="s">
        <v>63</v>
      </c>
      <c r="M281" s="316"/>
      <c r="N281" s="348">
        <v>13788492.710000001</v>
      </c>
      <c r="O281" s="473"/>
      <c r="P281" s="474"/>
      <c r="Q281" s="341">
        <v>13788492.710000001</v>
      </c>
      <c r="R281" s="432"/>
      <c r="S281" s="433"/>
      <c r="T281" s="341">
        <v>13788492.710000001</v>
      </c>
      <c r="U281" s="432"/>
      <c r="V281" s="433"/>
      <c r="W281" s="341">
        <v>13788492.67</v>
      </c>
      <c r="X281" s="432"/>
      <c r="Y281" s="433"/>
      <c r="Z281" s="466">
        <f>+N281+Q281+T281+W281</f>
        <v>55153970.800000004</v>
      </c>
    </row>
    <row r="282" spans="2:26" x14ac:dyDescent="0.25">
      <c r="B282" s="327"/>
      <c r="C282" s="328"/>
      <c r="D282" s="82"/>
      <c r="E282" s="282" t="s">
        <v>157</v>
      </c>
      <c r="F282" s="295"/>
      <c r="G282" s="296"/>
      <c r="H282" s="285"/>
      <c r="I282" s="332"/>
      <c r="J282" s="333"/>
      <c r="K282" s="334"/>
      <c r="L282" s="317"/>
      <c r="M282" s="318"/>
      <c r="N282" s="475"/>
      <c r="O282" s="476"/>
      <c r="P282" s="477"/>
      <c r="Q282" s="434"/>
      <c r="R282" s="435"/>
      <c r="S282" s="436"/>
      <c r="T282" s="434"/>
      <c r="U282" s="435"/>
      <c r="V282" s="436"/>
      <c r="W282" s="434"/>
      <c r="X282" s="435"/>
      <c r="Y282" s="436"/>
      <c r="Z282" s="467"/>
    </row>
    <row r="283" spans="2:26" x14ac:dyDescent="0.25">
      <c r="B283" s="88"/>
      <c r="C283" s="89"/>
      <c r="D283" s="82"/>
      <c r="E283" s="282"/>
      <c r="F283" s="295"/>
      <c r="G283" s="296"/>
      <c r="H283" s="284" t="s">
        <v>81</v>
      </c>
      <c r="I283" s="90"/>
      <c r="J283" s="91"/>
      <c r="K283" s="92"/>
      <c r="L283" s="315"/>
      <c r="M283" s="316"/>
      <c r="N283" s="342">
        <v>3869386.09</v>
      </c>
      <c r="O283" s="468"/>
      <c r="P283" s="469"/>
      <c r="Q283" s="341">
        <v>9797842.9800000004</v>
      </c>
      <c r="R283" s="432"/>
      <c r="S283" s="433"/>
      <c r="T283" s="341">
        <v>4735353.78</v>
      </c>
      <c r="U283" s="151"/>
      <c r="V283" s="152"/>
      <c r="W283" s="341">
        <v>28515539.579999998</v>
      </c>
      <c r="X283" s="151"/>
      <c r="Y283" s="152"/>
      <c r="Z283" s="478">
        <f>+N283+Q283+T283+W283</f>
        <v>46918122.43</v>
      </c>
    </row>
    <row r="284" spans="2:26" x14ac:dyDescent="0.25">
      <c r="B284" s="93" t="s">
        <v>82</v>
      </c>
      <c r="C284" s="94" t="s">
        <v>83</v>
      </c>
      <c r="D284" s="85"/>
      <c r="E284" s="283"/>
      <c r="F284" s="297"/>
      <c r="G284" s="298"/>
      <c r="H284" s="285"/>
      <c r="I284" s="95"/>
      <c r="J284" s="96"/>
      <c r="K284" s="97"/>
      <c r="L284" s="317"/>
      <c r="M284" s="318"/>
      <c r="N284" s="470"/>
      <c r="O284" s="471"/>
      <c r="P284" s="472"/>
      <c r="Q284" s="434"/>
      <c r="R284" s="435"/>
      <c r="S284" s="436"/>
      <c r="T284" s="156"/>
      <c r="U284" s="157"/>
      <c r="V284" s="158"/>
      <c r="W284" s="156"/>
      <c r="X284" s="157"/>
      <c r="Y284" s="158"/>
      <c r="Z284" s="479"/>
    </row>
    <row r="285" spans="2:26" x14ac:dyDescent="0.25">
      <c r="B285" s="98"/>
      <c r="C285" s="99"/>
      <c r="D285" s="99"/>
      <c r="E285" s="99"/>
      <c r="F285" s="99"/>
      <c r="G285" s="99"/>
      <c r="H285" s="99"/>
      <c r="I285" s="25"/>
      <c r="J285" s="25"/>
      <c r="K285" s="25"/>
      <c r="L285" s="99"/>
      <c r="M285" s="99"/>
      <c r="N285" s="25"/>
      <c r="O285" s="25"/>
      <c r="P285" s="25"/>
      <c r="Q285" s="25"/>
      <c r="R285" s="25"/>
      <c r="S285" s="25"/>
      <c r="T285" s="25"/>
      <c r="U285" s="25"/>
      <c r="V285" s="25"/>
      <c r="W285" s="25"/>
      <c r="X285" s="25"/>
      <c r="Y285" s="25"/>
      <c r="Z285" s="26"/>
    </row>
    <row r="286" spans="2:26" x14ac:dyDescent="0.25">
      <c r="B286" s="98"/>
      <c r="C286" s="99"/>
      <c r="D286" s="99"/>
      <c r="E286" s="99"/>
      <c r="F286" s="99"/>
      <c r="G286" s="99"/>
      <c r="H286" s="99"/>
      <c r="I286" s="25"/>
      <c r="J286" s="25"/>
      <c r="K286" s="25"/>
      <c r="L286" s="99"/>
      <c r="M286" s="99"/>
      <c r="N286" s="25"/>
      <c r="O286" s="25"/>
      <c r="P286" s="25"/>
      <c r="Q286" s="25"/>
      <c r="R286" s="25"/>
      <c r="S286" s="25"/>
      <c r="T286" s="25"/>
      <c r="U286" s="25"/>
      <c r="V286" s="25"/>
      <c r="W286" s="25"/>
      <c r="X286" s="25"/>
      <c r="Y286" s="25"/>
      <c r="Z286" s="26"/>
    </row>
    <row r="287" spans="2:26" x14ac:dyDescent="0.25">
      <c r="B287" s="253" t="s">
        <v>158</v>
      </c>
      <c r="C287" s="254"/>
      <c r="D287" s="255"/>
      <c r="E287" s="255"/>
      <c r="F287" s="255"/>
      <c r="G287" s="255"/>
      <c r="H287" s="255"/>
      <c r="I287" s="254"/>
      <c r="J287" s="254"/>
      <c r="K287" s="256"/>
      <c r="L287" s="235" t="s">
        <v>61</v>
      </c>
      <c r="M287" s="237"/>
      <c r="N287" s="235" t="s">
        <v>23</v>
      </c>
      <c r="O287" s="236"/>
      <c r="P287" s="237"/>
      <c r="Q287" s="235"/>
      <c r="R287" s="236"/>
      <c r="S287" s="237"/>
      <c r="T287" s="235"/>
      <c r="U287" s="236"/>
      <c r="V287" s="237"/>
      <c r="W287" s="235"/>
      <c r="X287" s="236"/>
      <c r="Y287" s="237"/>
      <c r="Z287" s="222" t="s">
        <v>0</v>
      </c>
    </row>
    <row r="288" spans="2:26" x14ac:dyDescent="0.25">
      <c r="B288" s="225" t="s">
        <v>24</v>
      </c>
      <c r="C288" s="226"/>
      <c r="D288" s="225" t="s">
        <v>62</v>
      </c>
      <c r="E288" s="226"/>
      <c r="F288" s="229" t="s">
        <v>25</v>
      </c>
      <c r="G288" s="230"/>
      <c r="H288" s="233" t="s">
        <v>63</v>
      </c>
      <c r="I288" s="235" t="s">
        <v>64</v>
      </c>
      <c r="J288" s="236"/>
      <c r="K288" s="237"/>
      <c r="L288" s="247"/>
      <c r="M288" s="249"/>
      <c r="N288" s="238"/>
      <c r="O288" s="239"/>
      <c r="P288" s="240"/>
      <c r="Q288" s="238"/>
      <c r="R288" s="239"/>
      <c r="S288" s="240"/>
      <c r="T288" s="238"/>
      <c r="U288" s="239"/>
      <c r="V288" s="240"/>
      <c r="W288" s="238"/>
      <c r="X288" s="239"/>
      <c r="Y288" s="240"/>
      <c r="Z288" s="223"/>
    </row>
    <row r="289" spans="2:26" ht="30" x14ac:dyDescent="0.25">
      <c r="B289" s="227"/>
      <c r="C289" s="228"/>
      <c r="D289" s="227"/>
      <c r="E289" s="228"/>
      <c r="F289" s="231"/>
      <c r="G289" s="232"/>
      <c r="H289" s="234"/>
      <c r="I289" s="238"/>
      <c r="J289" s="239"/>
      <c r="K289" s="240"/>
      <c r="L289" s="238"/>
      <c r="M289" s="240"/>
      <c r="N289" s="42" t="s">
        <v>44</v>
      </c>
      <c r="O289" s="76" t="s">
        <v>65</v>
      </c>
      <c r="P289" s="77" t="s">
        <v>66</v>
      </c>
      <c r="Q289" s="42"/>
      <c r="R289" s="76"/>
      <c r="S289" s="77"/>
      <c r="T289" s="42"/>
      <c r="U289" s="76"/>
      <c r="V289" s="77"/>
      <c r="W289" s="42"/>
      <c r="X289" s="76"/>
      <c r="Y289" s="77"/>
      <c r="Z289" s="224"/>
    </row>
    <row r="290" spans="2:26" x14ac:dyDescent="0.25">
      <c r="B290" s="290" t="s">
        <v>67</v>
      </c>
      <c r="C290" s="291"/>
      <c r="D290" s="78" t="s">
        <v>68</v>
      </c>
      <c r="E290" s="79" t="s">
        <v>159</v>
      </c>
      <c r="F290" s="150" t="s">
        <v>160</v>
      </c>
      <c r="G290" s="294"/>
      <c r="H290" s="299" t="s">
        <v>71</v>
      </c>
      <c r="I290" s="80" t="s">
        <v>26</v>
      </c>
      <c r="J290" s="280">
        <f>+P290+S290+V290+Y290</f>
        <v>20</v>
      </c>
      <c r="K290" s="281"/>
      <c r="L290" s="286">
        <f>+((J290-J291)/J291)*100%</f>
        <v>0.33333333333333331</v>
      </c>
      <c r="M290" s="287"/>
      <c r="N290" s="274">
        <f>+((P290-P291)/+P291)*100%</f>
        <v>0.33333333333333331</v>
      </c>
      <c r="O290" s="81" t="s">
        <v>68</v>
      </c>
      <c r="P290" s="27">
        <v>20</v>
      </c>
      <c r="Q290" s="274"/>
      <c r="R290" s="81"/>
      <c r="S290" s="27"/>
      <c r="T290" s="274"/>
      <c r="U290" s="81"/>
      <c r="V290" s="27"/>
      <c r="W290" s="274"/>
      <c r="X290" s="81"/>
      <c r="Y290" s="27"/>
      <c r="Z290" s="276">
        <f>+J290/J291</f>
        <v>1.3333333333333333</v>
      </c>
    </row>
    <row r="291" spans="2:26" x14ac:dyDescent="0.25">
      <c r="B291" s="292"/>
      <c r="C291" s="293"/>
      <c r="D291" s="82"/>
      <c r="E291" s="282" t="s">
        <v>161</v>
      </c>
      <c r="F291" s="295"/>
      <c r="G291" s="296"/>
      <c r="H291" s="300"/>
      <c r="I291" s="80" t="s">
        <v>73</v>
      </c>
      <c r="J291" s="280">
        <f>+P291+S291+V291+Y291</f>
        <v>15</v>
      </c>
      <c r="K291" s="281"/>
      <c r="L291" s="288"/>
      <c r="M291" s="289"/>
      <c r="N291" s="275"/>
      <c r="O291" s="81" t="s">
        <v>74</v>
      </c>
      <c r="P291" s="35">
        <v>15</v>
      </c>
      <c r="Q291" s="275"/>
      <c r="R291" s="81"/>
      <c r="S291" s="35"/>
      <c r="T291" s="275"/>
      <c r="U291" s="81"/>
      <c r="V291" s="35"/>
      <c r="W291" s="275"/>
      <c r="X291" s="81"/>
      <c r="Y291" s="35"/>
      <c r="Z291" s="277"/>
    </row>
    <row r="292" spans="2:26" x14ac:dyDescent="0.25">
      <c r="B292" s="83"/>
      <c r="C292" s="84"/>
      <c r="D292" s="82"/>
      <c r="E292" s="282"/>
      <c r="F292" s="295"/>
      <c r="G292" s="296"/>
      <c r="H292" s="284" t="s">
        <v>75</v>
      </c>
      <c r="I292" s="80" t="s">
        <v>26</v>
      </c>
      <c r="J292" s="280">
        <f>+P292+S292+V292+Y292</f>
        <v>20</v>
      </c>
      <c r="K292" s="281"/>
      <c r="L292" s="286">
        <f>+((J292-J293)/J293)*100%</f>
        <v>1</v>
      </c>
      <c r="M292" s="287"/>
      <c r="N292" s="274">
        <f>+((P292-P293)/+P293)*100%</f>
        <v>1</v>
      </c>
      <c r="O292" s="81" t="s">
        <v>68</v>
      </c>
      <c r="P292" s="27">
        <v>20</v>
      </c>
      <c r="Q292" s="274"/>
      <c r="R292" s="81"/>
      <c r="S292" s="27"/>
      <c r="T292" s="274"/>
      <c r="U292" s="81"/>
      <c r="V292" s="27"/>
      <c r="W292" s="274"/>
      <c r="X292" s="81"/>
      <c r="Y292" s="27"/>
      <c r="Z292" s="276">
        <f>+J292/J293</f>
        <v>2</v>
      </c>
    </row>
    <row r="293" spans="2:26" x14ac:dyDescent="0.25">
      <c r="B293" s="278" t="s">
        <v>76</v>
      </c>
      <c r="C293" s="279"/>
      <c r="D293" s="85"/>
      <c r="E293" s="283"/>
      <c r="F293" s="297"/>
      <c r="G293" s="298"/>
      <c r="H293" s="285"/>
      <c r="I293" s="80" t="s">
        <v>73</v>
      </c>
      <c r="J293" s="280">
        <f>+P293+S293+V293+Y293</f>
        <v>10</v>
      </c>
      <c r="K293" s="281"/>
      <c r="L293" s="288"/>
      <c r="M293" s="289"/>
      <c r="N293" s="275"/>
      <c r="O293" s="81" t="s">
        <v>74</v>
      </c>
      <c r="P293" s="35">
        <v>10</v>
      </c>
      <c r="Q293" s="275"/>
      <c r="R293" s="81"/>
      <c r="S293" s="35"/>
      <c r="T293" s="275"/>
      <c r="U293" s="81"/>
      <c r="V293" s="35"/>
      <c r="W293" s="275"/>
      <c r="X293" s="81"/>
      <c r="Y293" s="35"/>
      <c r="Z293" s="277"/>
    </row>
    <row r="294" spans="2:26" x14ac:dyDescent="0.25">
      <c r="B294" s="325" t="s">
        <v>162</v>
      </c>
      <c r="C294" s="326"/>
      <c r="D294" s="86" t="s">
        <v>74</v>
      </c>
      <c r="E294" s="87" t="s">
        <v>163</v>
      </c>
      <c r="F294" s="150" t="s">
        <v>160</v>
      </c>
      <c r="G294" s="294"/>
      <c r="H294" s="284" t="s">
        <v>79</v>
      </c>
      <c r="I294" s="329"/>
      <c r="J294" s="330"/>
      <c r="K294" s="331"/>
      <c r="L294" s="315" t="s">
        <v>63</v>
      </c>
      <c r="M294" s="316"/>
      <c r="N294" s="482">
        <v>569250</v>
      </c>
      <c r="O294" s="349"/>
      <c r="P294" s="350"/>
      <c r="Q294" s="480">
        <v>569250</v>
      </c>
      <c r="R294" s="151"/>
      <c r="S294" s="152"/>
      <c r="T294" s="341">
        <v>569250</v>
      </c>
      <c r="U294" s="432"/>
      <c r="V294" s="433"/>
      <c r="W294" s="341">
        <f>+T294</f>
        <v>569250</v>
      </c>
      <c r="X294" s="432"/>
      <c r="Y294" s="433"/>
      <c r="Z294" s="307">
        <f>+N294+Q294+T294+W294</f>
        <v>2277000</v>
      </c>
    </row>
    <row r="295" spans="2:26" x14ac:dyDescent="0.25">
      <c r="B295" s="327"/>
      <c r="C295" s="328"/>
      <c r="D295" s="82"/>
      <c r="E295" s="282" t="s">
        <v>164</v>
      </c>
      <c r="F295" s="295"/>
      <c r="G295" s="296"/>
      <c r="H295" s="285"/>
      <c r="I295" s="332"/>
      <c r="J295" s="333"/>
      <c r="K295" s="334"/>
      <c r="L295" s="317"/>
      <c r="M295" s="318"/>
      <c r="N295" s="351"/>
      <c r="O295" s="352"/>
      <c r="P295" s="353"/>
      <c r="Q295" s="156"/>
      <c r="R295" s="157"/>
      <c r="S295" s="158"/>
      <c r="T295" s="434"/>
      <c r="U295" s="435"/>
      <c r="V295" s="436"/>
      <c r="W295" s="434"/>
      <c r="X295" s="435"/>
      <c r="Y295" s="436"/>
      <c r="Z295" s="308"/>
    </row>
    <row r="296" spans="2:26" x14ac:dyDescent="0.25">
      <c r="B296" s="88"/>
      <c r="C296" s="89"/>
      <c r="D296" s="82"/>
      <c r="E296" s="282"/>
      <c r="F296" s="295"/>
      <c r="G296" s="296"/>
      <c r="H296" s="284" t="s">
        <v>81</v>
      </c>
      <c r="I296" s="90"/>
      <c r="J296" s="91"/>
      <c r="K296" s="92"/>
      <c r="L296" s="315"/>
      <c r="M296" s="316"/>
      <c r="N296" s="481">
        <v>646246.29</v>
      </c>
      <c r="O296" s="343"/>
      <c r="P296" s="344"/>
      <c r="Q296" s="341">
        <v>1159093.67</v>
      </c>
      <c r="R296" s="432"/>
      <c r="S296" s="433"/>
      <c r="T296" s="480">
        <v>822521.8</v>
      </c>
      <c r="U296" s="151"/>
      <c r="V296" s="152"/>
      <c r="W296" s="480">
        <v>1005914.87</v>
      </c>
      <c r="X296" s="151"/>
      <c r="Y296" s="152"/>
      <c r="Z296" s="478">
        <f>+N296+Q296+T296+W296</f>
        <v>3633776.63</v>
      </c>
    </row>
    <row r="297" spans="2:26" x14ac:dyDescent="0.25">
      <c r="B297" s="93" t="s">
        <v>82</v>
      </c>
      <c r="C297" s="94" t="s">
        <v>83</v>
      </c>
      <c r="D297" s="85"/>
      <c r="E297" s="283"/>
      <c r="F297" s="297"/>
      <c r="G297" s="298"/>
      <c r="H297" s="285"/>
      <c r="I297" s="95"/>
      <c r="J297" s="96"/>
      <c r="K297" s="97"/>
      <c r="L297" s="317"/>
      <c r="M297" s="318"/>
      <c r="N297" s="345"/>
      <c r="O297" s="346"/>
      <c r="P297" s="347"/>
      <c r="Q297" s="434"/>
      <c r="R297" s="435"/>
      <c r="S297" s="436"/>
      <c r="T297" s="156"/>
      <c r="U297" s="157"/>
      <c r="V297" s="158"/>
      <c r="W297" s="156"/>
      <c r="X297" s="157"/>
      <c r="Y297" s="158"/>
      <c r="Z297" s="479"/>
    </row>
    <row r="298" spans="2:26" x14ac:dyDescent="0.25">
      <c r="B298" s="98"/>
      <c r="C298" s="99"/>
      <c r="D298" s="99"/>
      <c r="E298" s="99"/>
      <c r="F298" s="99"/>
      <c r="G298" s="99"/>
      <c r="H298" s="99"/>
      <c r="I298" s="25"/>
      <c r="J298" s="25"/>
      <c r="K298" s="25"/>
      <c r="L298" s="99"/>
      <c r="M298" s="99"/>
      <c r="N298" s="25"/>
      <c r="O298" s="25"/>
      <c r="P298" s="25"/>
      <c r="Q298" s="25"/>
      <c r="R298" s="25"/>
      <c r="S298" s="25"/>
      <c r="T298" s="25"/>
      <c r="U298" s="25"/>
      <c r="V298" s="25"/>
      <c r="W298" s="25"/>
      <c r="X298" s="25"/>
      <c r="Y298" s="25"/>
      <c r="Z298" s="26"/>
    </row>
    <row r="299" spans="2:26" x14ac:dyDescent="0.25">
      <c r="B299" s="98"/>
      <c r="C299" s="99"/>
      <c r="D299" s="99"/>
      <c r="E299" s="99"/>
      <c r="F299" s="99"/>
      <c r="G299" s="99"/>
      <c r="H299" s="99"/>
      <c r="I299" s="25"/>
      <c r="J299" s="25"/>
      <c r="K299" s="25"/>
      <c r="L299" s="99"/>
      <c r="M299" s="99"/>
      <c r="N299" s="25"/>
      <c r="O299" s="25"/>
      <c r="P299" s="25"/>
      <c r="Q299" s="25"/>
      <c r="R299" s="25"/>
      <c r="S299" s="25"/>
      <c r="T299" s="25"/>
      <c r="U299" s="25"/>
      <c r="V299" s="25"/>
      <c r="W299" s="25"/>
      <c r="X299" s="25"/>
      <c r="Y299" s="25"/>
      <c r="Z299" s="26"/>
    </row>
    <row r="300" spans="2:26" x14ac:dyDescent="0.25">
      <c r="B300" s="253" t="s">
        <v>165</v>
      </c>
      <c r="C300" s="254"/>
      <c r="D300" s="255"/>
      <c r="E300" s="255"/>
      <c r="F300" s="255"/>
      <c r="G300" s="255"/>
      <c r="H300" s="255"/>
      <c r="I300" s="254"/>
      <c r="J300" s="254"/>
      <c r="K300" s="256"/>
      <c r="L300" s="235" t="s">
        <v>61</v>
      </c>
      <c r="M300" s="237"/>
      <c r="N300" s="235" t="s">
        <v>23</v>
      </c>
      <c r="O300" s="236"/>
      <c r="P300" s="237"/>
      <c r="Q300" s="235"/>
      <c r="R300" s="236"/>
      <c r="S300" s="237"/>
      <c r="T300" s="235"/>
      <c r="U300" s="236"/>
      <c r="V300" s="237"/>
      <c r="W300" s="235"/>
      <c r="X300" s="236"/>
      <c r="Y300" s="237"/>
      <c r="Z300" s="222" t="s">
        <v>0</v>
      </c>
    </row>
    <row r="301" spans="2:26" x14ac:dyDescent="0.25">
      <c r="B301" s="225" t="s">
        <v>24</v>
      </c>
      <c r="C301" s="226"/>
      <c r="D301" s="225" t="s">
        <v>62</v>
      </c>
      <c r="E301" s="226"/>
      <c r="F301" s="229" t="s">
        <v>25</v>
      </c>
      <c r="G301" s="230"/>
      <c r="H301" s="233" t="s">
        <v>63</v>
      </c>
      <c r="I301" s="235" t="s">
        <v>64</v>
      </c>
      <c r="J301" s="236"/>
      <c r="K301" s="237"/>
      <c r="L301" s="247"/>
      <c r="M301" s="249"/>
      <c r="N301" s="238"/>
      <c r="O301" s="239"/>
      <c r="P301" s="240"/>
      <c r="Q301" s="238"/>
      <c r="R301" s="239"/>
      <c r="S301" s="240"/>
      <c r="T301" s="238"/>
      <c r="U301" s="239"/>
      <c r="V301" s="240"/>
      <c r="W301" s="238"/>
      <c r="X301" s="239"/>
      <c r="Y301" s="240"/>
      <c r="Z301" s="223"/>
    </row>
    <row r="302" spans="2:26" ht="30" x14ac:dyDescent="0.25">
      <c r="B302" s="227"/>
      <c r="C302" s="228"/>
      <c r="D302" s="227"/>
      <c r="E302" s="228"/>
      <c r="F302" s="231"/>
      <c r="G302" s="232"/>
      <c r="H302" s="234"/>
      <c r="I302" s="238"/>
      <c r="J302" s="239"/>
      <c r="K302" s="240"/>
      <c r="L302" s="238"/>
      <c r="M302" s="240"/>
      <c r="N302" s="42" t="s">
        <v>44</v>
      </c>
      <c r="O302" s="76" t="s">
        <v>65</v>
      </c>
      <c r="P302" s="77" t="s">
        <v>66</v>
      </c>
      <c r="Q302" s="42"/>
      <c r="R302" s="76"/>
      <c r="S302" s="77"/>
      <c r="T302" s="42"/>
      <c r="U302" s="76"/>
      <c r="V302" s="77"/>
      <c r="W302" s="42"/>
      <c r="X302" s="76"/>
      <c r="Y302" s="77"/>
      <c r="Z302" s="224"/>
    </row>
    <row r="303" spans="2:26" x14ac:dyDescent="0.25">
      <c r="B303" s="290" t="s">
        <v>67</v>
      </c>
      <c r="C303" s="291"/>
      <c r="D303" s="78" t="s">
        <v>68</v>
      </c>
      <c r="E303" s="79" t="s">
        <v>166</v>
      </c>
      <c r="F303" s="150" t="s">
        <v>167</v>
      </c>
      <c r="G303" s="294"/>
      <c r="H303" s="299" t="s">
        <v>71</v>
      </c>
      <c r="I303" s="80" t="s">
        <v>26</v>
      </c>
      <c r="J303" s="280">
        <f>+P303</f>
        <v>5</v>
      </c>
      <c r="K303" s="281"/>
      <c r="L303" s="286">
        <f>+((J303-J304)/J304)*100%</f>
        <v>0.66666666666666663</v>
      </c>
      <c r="M303" s="287"/>
      <c r="N303" s="274">
        <f>+((P303-P304)/+P304)*100%</f>
        <v>0.66666666666666663</v>
      </c>
      <c r="O303" s="81" t="s">
        <v>68</v>
      </c>
      <c r="P303" s="27">
        <v>5</v>
      </c>
      <c r="Q303" s="274"/>
      <c r="R303" s="81"/>
      <c r="S303" s="27"/>
      <c r="T303" s="274"/>
      <c r="U303" s="81"/>
      <c r="V303" s="27"/>
      <c r="W303" s="274"/>
      <c r="X303" s="81"/>
      <c r="Y303" s="27"/>
      <c r="Z303" s="276">
        <f>+J303/J304</f>
        <v>1.6666666666666667</v>
      </c>
    </row>
    <row r="304" spans="2:26" x14ac:dyDescent="0.25">
      <c r="B304" s="292"/>
      <c r="C304" s="293"/>
      <c r="D304" s="82"/>
      <c r="E304" s="282" t="s">
        <v>168</v>
      </c>
      <c r="F304" s="295"/>
      <c r="G304" s="296"/>
      <c r="H304" s="300"/>
      <c r="I304" s="80" t="s">
        <v>73</v>
      </c>
      <c r="J304" s="280">
        <f>+P304</f>
        <v>3</v>
      </c>
      <c r="K304" s="281"/>
      <c r="L304" s="288"/>
      <c r="M304" s="289"/>
      <c r="N304" s="275"/>
      <c r="O304" s="81" t="s">
        <v>74</v>
      </c>
      <c r="P304" s="35">
        <v>3</v>
      </c>
      <c r="Q304" s="275"/>
      <c r="R304" s="81"/>
      <c r="S304" s="35"/>
      <c r="T304" s="275"/>
      <c r="U304" s="81"/>
      <c r="V304" s="35"/>
      <c r="W304" s="275"/>
      <c r="X304" s="81"/>
      <c r="Y304" s="35"/>
      <c r="Z304" s="277"/>
    </row>
    <row r="305" spans="2:26" x14ac:dyDescent="0.25">
      <c r="B305" s="83"/>
      <c r="C305" s="84"/>
      <c r="D305" s="82"/>
      <c r="E305" s="282"/>
      <c r="F305" s="295"/>
      <c r="G305" s="296"/>
      <c r="H305" s="284" t="s">
        <v>75</v>
      </c>
      <c r="I305" s="80" t="s">
        <v>26</v>
      </c>
      <c r="J305" s="280">
        <f>+P305</f>
        <v>2</v>
      </c>
      <c r="K305" s="281"/>
      <c r="L305" s="286">
        <f>+((J305-J306)/J306)*100%</f>
        <v>0</v>
      </c>
      <c r="M305" s="287"/>
      <c r="N305" s="274">
        <f>+((P305-P306)/+P306)*100%</f>
        <v>0</v>
      </c>
      <c r="O305" s="81" t="s">
        <v>68</v>
      </c>
      <c r="P305" s="27">
        <v>2</v>
      </c>
      <c r="Q305" s="274"/>
      <c r="R305" s="81"/>
      <c r="S305" s="27"/>
      <c r="T305" s="274"/>
      <c r="U305" s="81"/>
      <c r="V305" s="27"/>
      <c r="W305" s="274"/>
      <c r="X305" s="81"/>
      <c r="Y305" s="27"/>
      <c r="Z305" s="276">
        <f>+J305/J306</f>
        <v>1</v>
      </c>
    </row>
    <row r="306" spans="2:26" x14ac:dyDescent="0.25">
      <c r="B306" s="278" t="s">
        <v>76</v>
      </c>
      <c r="C306" s="279"/>
      <c r="D306" s="85"/>
      <c r="E306" s="283"/>
      <c r="F306" s="297"/>
      <c r="G306" s="298"/>
      <c r="H306" s="285"/>
      <c r="I306" s="80" t="s">
        <v>73</v>
      </c>
      <c r="J306" s="280">
        <f>+P306</f>
        <v>2</v>
      </c>
      <c r="K306" s="281"/>
      <c r="L306" s="288"/>
      <c r="M306" s="289"/>
      <c r="N306" s="275"/>
      <c r="O306" s="81" t="s">
        <v>74</v>
      </c>
      <c r="P306" s="35">
        <v>2</v>
      </c>
      <c r="Q306" s="275"/>
      <c r="R306" s="81"/>
      <c r="S306" s="35"/>
      <c r="T306" s="275"/>
      <c r="U306" s="81"/>
      <c r="V306" s="35"/>
      <c r="W306" s="275"/>
      <c r="X306" s="81"/>
      <c r="Y306" s="35"/>
      <c r="Z306" s="277"/>
    </row>
    <row r="307" spans="2:26" x14ac:dyDescent="0.25">
      <c r="B307" s="325" t="s">
        <v>169</v>
      </c>
      <c r="C307" s="326"/>
      <c r="D307" s="86" t="s">
        <v>74</v>
      </c>
      <c r="E307" s="87" t="s">
        <v>170</v>
      </c>
      <c r="F307" s="150" t="s">
        <v>167</v>
      </c>
      <c r="G307" s="294"/>
      <c r="H307" s="284" t="s">
        <v>79</v>
      </c>
      <c r="I307" s="329"/>
      <c r="J307" s="330"/>
      <c r="K307" s="331"/>
      <c r="L307" s="315" t="s">
        <v>63</v>
      </c>
      <c r="M307" s="316"/>
      <c r="N307" s="348">
        <v>926937.5</v>
      </c>
      <c r="O307" s="473"/>
      <c r="P307" s="474"/>
      <c r="Q307" s="341">
        <v>926937.5</v>
      </c>
      <c r="R307" s="432"/>
      <c r="S307" s="433"/>
      <c r="T307" s="341">
        <v>926937.5</v>
      </c>
      <c r="U307" s="432"/>
      <c r="V307" s="433"/>
      <c r="W307" s="341">
        <f>+T307</f>
        <v>926937.5</v>
      </c>
      <c r="X307" s="432"/>
      <c r="Y307" s="433"/>
      <c r="Z307" s="307">
        <f>+N307+Q307+T307+W307</f>
        <v>3707750</v>
      </c>
    </row>
    <row r="308" spans="2:26" x14ac:dyDescent="0.25">
      <c r="B308" s="327"/>
      <c r="C308" s="328"/>
      <c r="D308" s="82"/>
      <c r="E308" s="282" t="s">
        <v>171</v>
      </c>
      <c r="F308" s="295"/>
      <c r="G308" s="296"/>
      <c r="H308" s="285"/>
      <c r="I308" s="332"/>
      <c r="J308" s="333"/>
      <c r="K308" s="334"/>
      <c r="L308" s="317"/>
      <c r="M308" s="318"/>
      <c r="N308" s="475"/>
      <c r="O308" s="476"/>
      <c r="P308" s="477"/>
      <c r="Q308" s="434"/>
      <c r="R308" s="435"/>
      <c r="S308" s="436"/>
      <c r="T308" s="434"/>
      <c r="U308" s="435"/>
      <c r="V308" s="436"/>
      <c r="W308" s="434"/>
      <c r="X308" s="435"/>
      <c r="Y308" s="436"/>
      <c r="Z308" s="308"/>
    </row>
    <row r="309" spans="2:26" x14ac:dyDescent="0.25">
      <c r="B309" s="88"/>
      <c r="C309" s="89"/>
      <c r="D309" s="82"/>
      <c r="E309" s="282"/>
      <c r="F309" s="295"/>
      <c r="G309" s="296"/>
      <c r="H309" s="284" t="s">
        <v>81</v>
      </c>
      <c r="I309" s="90"/>
      <c r="J309" s="91"/>
      <c r="K309" s="92"/>
      <c r="L309" s="315"/>
      <c r="M309" s="316"/>
      <c r="N309" s="342">
        <v>278325.98</v>
      </c>
      <c r="O309" s="468"/>
      <c r="P309" s="469"/>
      <c r="Q309" s="341">
        <v>54520</v>
      </c>
      <c r="R309" s="432"/>
      <c r="S309" s="433"/>
      <c r="T309" s="341">
        <v>229506</v>
      </c>
      <c r="U309" s="432"/>
      <c r="V309" s="433"/>
      <c r="W309" s="341">
        <v>2613560.96</v>
      </c>
      <c r="X309" s="432"/>
      <c r="Y309" s="433"/>
      <c r="Z309" s="478">
        <f>+N309+Q309+T309+W309</f>
        <v>3175912.94</v>
      </c>
    </row>
    <row r="310" spans="2:26" x14ac:dyDescent="0.25">
      <c r="B310" s="93" t="s">
        <v>82</v>
      </c>
      <c r="C310" s="94" t="s">
        <v>83</v>
      </c>
      <c r="D310" s="85"/>
      <c r="E310" s="283"/>
      <c r="F310" s="297"/>
      <c r="G310" s="298"/>
      <c r="H310" s="285"/>
      <c r="I310" s="95"/>
      <c r="J310" s="96"/>
      <c r="K310" s="97"/>
      <c r="L310" s="317"/>
      <c r="M310" s="318"/>
      <c r="N310" s="470"/>
      <c r="O310" s="471"/>
      <c r="P310" s="472"/>
      <c r="Q310" s="434"/>
      <c r="R310" s="435"/>
      <c r="S310" s="436"/>
      <c r="T310" s="434"/>
      <c r="U310" s="435"/>
      <c r="V310" s="436"/>
      <c r="W310" s="434"/>
      <c r="X310" s="435"/>
      <c r="Y310" s="436"/>
      <c r="Z310" s="479"/>
    </row>
    <row r="311" spans="2:26" x14ac:dyDescent="0.25">
      <c r="B311" s="43"/>
      <c r="C311" s="43"/>
      <c r="D311" s="43"/>
      <c r="E311" s="43"/>
      <c r="F311" s="45"/>
      <c r="G311" s="45"/>
      <c r="H311" s="46"/>
      <c r="I311" s="48"/>
      <c r="J311" s="50"/>
      <c r="K311" s="50"/>
      <c r="L311" s="44"/>
      <c r="M311" s="44"/>
      <c r="N311" s="51"/>
      <c r="O311" s="51"/>
      <c r="P311" s="51"/>
      <c r="Q311" s="51"/>
      <c r="R311" s="51"/>
      <c r="S311" s="51"/>
      <c r="T311" s="51"/>
      <c r="U311" s="51"/>
      <c r="V311" s="51"/>
      <c r="W311" s="51"/>
      <c r="X311" s="51"/>
      <c r="Y311" s="51"/>
      <c r="Z311" s="52"/>
    </row>
    <row r="312" spans="2:26" x14ac:dyDescent="0.25">
      <c r="B312" s="43"/>
      <c r="C312" s="43"/>
      <c r="D312" s="43"/>
      <c r="E312" s="43"/>
      <c r="F312" s="45"/>
      <c r="G312" s="45"/>
      <c r="H312" s="46"/>
      <c r="I312" s="47" t="s">
        <v>27</v>
      </c>
      <c r="J312" s="49"/>
      <c r="K312" s="50"/>
      <c r="L312" s="44" t="s">
        <v>28</v>
      </c>
      <c r="M312" s="44"/>
      <c r="N312" s="51"/>
      <c r="O312" s="51"/>
      <c r="P312" s="51"/>
      <c r="Q312" s="51"/>
      <c r="R312" s="51"/>
      <c r="S312" s="51"/>
      <c r="T312" s="51"/>
      <c r="U312" s="51"/>
      <c r="V312" s="51"/>
      <c r="W312" s="51"/>
      <c r="X312" s="51"/>
      <c r="Y312" s="51"/>
      <c r="Z312" s="52"/>
    </row>
    <row r="313" spans="2:26" x14ac:dyDescent="0.25">
      <c r="B313" s="43"/>
      <c r="C313" s="43"/>
      <c r="D313" s="43"/>
      <c r="E313" s="43"/>
      <c r="F313" s="45"/>
      <c r="G313" s="45"/>
      <c r="H313" s="46"/>
      <c r="I313" s="53"/>
      <c r="J313" s="50"/>
      <c r="K313" s="50"/>
      <c r="L313" s="44"/>
      <c r="M313" s="44"/>
      <c r="N313" s="51"/>
      <c r="O313" s="51"/>
      <c r="P313" s="51"/>
      <c r="Q313" s="51"/>
      <c r="R313" s="51"/>
      <c r="S313" s="51"/>
      <c r="T313" s="51"/>
      <c r="U313" s="51"/>
      <c r="V313" s="51"/>
      <c r="W313" s="51"/>
      <c r="X313" s="51"/>
      <c r="Y313" s="51"/>
      <c r="Z313" s="52"/>
    </row>
    <row r="314" spans="2:26" x14ac:dyDescent="0.25">
      <c r="B314" s="98"/>
      <c r="C314" s="99"/>
      <c r="D314" s="99"/>
      <c r="E314" s="99"/>
      <c r="F314" s="99"/>
      <c r="G314" s="99"/>
      <c r="H314" s="99"/>
      <c r="I314" s="25"/>
      <c r="J314" s="25"/>
      <c r="K314" s="25"/>
      <c r="L314" s="99"/>
      <c r="M314" s="99"/>
      <c r="N314" s="25"/>
      <c r="O314" s="25"/>
      <c r="P314" s="25"/>
      <c r="Q314" s="25"/>
      <c r="R314" s="25"/>
      <c r="S314" s="25"/>
      <c r="T314" s="25"/>
      <c r="U314" s="25"/>
      <c r="V314" s="25"/>
      <c r="W314" s="25"/>
      <c r="X314" s="25"/>
      <c r="Y314" s="25"/>
      <c r="Z314" s="26"/>
    </row>
    <row r="315" spans="2:26" x14ac:dyDescent="0.25">
      <c r="B315" s="253" t="s">
        <v>172</v>
      </c>
      <c r="C315" s="254"/>
      <c r="D315" s="255"/>
      <c r="E315" s="255"/>
      <c r="F315" s="255"/>
      <c r="G315" s="255"/>
      <c r="H315" s="255"/>
      <c r="I315" s="254"/>
      <c r="J315" s="254"/>
      <c r="K315" s="256"/>
      <c r="L315" s="235" t="s">
        <v>61</v>
      </c>
      <c r="M315" s="237"/>
      <c r="N315" s="235" t="s">
        <v>23</v>
      </c>
      <c r="O315" s="236"/>
      <c r="P315" s="237"/>
      <c r="Q315" s="235"/>
      <c r="R315" s="236"/>
      <c r="S315" s="237"/>
      <c r="T315" s="235"/>
      <c r="U315" s="236"/>
      <c r="V315" s="237"/>
      <c r="W315" s="235"/>
      <c r="X315" s="236"/>
      <c r="Y315" s="237"/>
      <c r="Z315" s="222" t="s">
        <v>0</v>
      </c>
    </row>
    <row r="316" spans="2:26" x14ac:dyDescent="0.25">
      <c r="B316" s="225" t="s">
        <v>24</v>
      </c>
      <c r="C316" s="226"/>
      <c r="D316" s="225" t="s">
        <v>62</v>
      </c>
      <c r="E316" s="226"/>
      <c r="F316" s="229" t="s">
        <v>25</v>
      </c>
      <c r="G316" s="230"/>
      <c r="H316" s="233" t="s">
        <v>63</v>
      </c>
      <c r="I316" s="235" t="s">
        <v>64</v>
      </c>
      <c r="J316" s="236"/>
      <c r="K316" s="237"/>
      <c r="L316" s="247"/>
      <c r="M316" s="249"/>
      <c r="N316" s="238"/>
      <c r="O316" s="239"/>
      <c r="P316" s="240"/>
      <c r="Q316" s="238"/>
      <c r="R316" s="239"/>
      <c r="S316" s="240"/>
      <c r="T316" s="238"/>
      <c r="U316" s="239"/>
      <c r="V316" s="240"/>
      <c r="W316" s="238"/>
      <c r="X316" s="239"/>
      <c r="Y316" s="240"/>
      <c r="Z316" s="223"/>
    </row>
    <row r="317" spans="2:26" ht="30" x14ac:dyDescent="0.25">
      <c r="B317" s="227"/>
      <c r="C317" s="228"/>
      <c r="D317" s="227"/>
      <c r="E317" s="228"/>
      <c r="F317" s="231"/>
      <c r="G317" s="232"/>
      <c r="H317" s="234"/>
      <c r="I317" s="238"/>
      <c r="J317" s="239"/>
      <c r="K317" s="240"/>
      <c r="L317" s="238"/>
      <c r="M317" s="240"/>
      <c r="N317" s="42" t="s">
        <v>44</v>
      </c>
      <c r="O317" s="76" t="s">
        <v>65</v>
      </c>
      <c r="P317" s="77" t="s">
        <v>66</v>
      </c>
      <c r="Q317" s="42"/>
      <c r="R317" s="76"/>
      <c r="S317" s="77"/>
      <c r="T317" s="42"/>
      <c r="U317" s="76"/>
      <c r="V317" s="77"/>
      <c r="W317" s="42"/>
      <c r="X317" s="76"/>
      <c r="Y317" s="77"/>
      <c r="Z317" s="224"/>
    </row>
    <row r="318" spans="2:26" x14ac:dyDescent="0.25">
      <c r="B318" s="290" t="s">
        <v>67</v>
      </c>
      <c r="C318" s="291"/>
      <c r="D318" s="78" t="s">
        <v>68</v>
      </c>
      <c r="E318" s="79" t="s">
        <v>166</v>
      </c>
      <c r="F318" s="150" t="s">
        <v>173</v>
      </c>
      <c r="G318" s="294"/>
      <c r="H318" s="299" t="s">
        <v>71</v>
      </c>
      <c r="I318" s="80" t="s">
        <v>26</v>
      </c>
      <c r="J318" s="280">
        <v>6</v>
      </c>
      <c r="K318" s="281"/>
      <c r="L318" s="286">
        <f>+((J318-J319)/J319)*100%</f>
        <v>0.5</v>
      </c>
      <c r="M318" s="287"/>
      <c r="N318" s="274">
        <f>+((P318-P319)/+P319)*100%</f>
        <v>0.5</v>
      </c>
      <c r="O318" s="81" t="s">
        <v>68</v>
      </c>
      <c r="P318" s="27">
        <v>6</v>
      </c>
      <c r="Q318" s="274"/>
      <c r="R318" s="81"/>
      <c r="S318" s="27"/>
      <c r="T318" s="274"/>
      <c r="U318" s="81"/>
      <c r="V318" s="27"/>
      <c r="W318" s="274"/>
      <c r="X318" s="81"/>
      <c r="Y318" s="27"/>
      <c r="Z318" s="276">
        <f>+J318/J319</f>
        <v>1.5</v>
      </c>
    </row>
    <row r="319" spans="2:26" x14ac:dyDescent="0.25">
      <c r="B319" s="292"/>
      <c r="C319" s="293"/>
      <c r="D319" s="82"/>
      <c r="E319" s="282" t="s">
        <v>174</v>
      </c>
      <c r="F319" s="295"/>
      <c r="G319" s="296"/>
      <c r="H319" s="300"/>
      <c r="I319" s="80" t="s">
        <v>73</v>
      </c>
      <c r="J319" s="280">
        <v>4</v>
      </c>
      <c r="K319" s="281"/>
      <c r="L319" s="288"/>
      <c r="M319" s="289"/>
      <c r="N319" s="275"/>
      <c r="O319" s="81" t="s">
        <v>74</v>
      </c>
      <c r="P319" s="35">
        <v>4</v>
      </c>
      <c r="Q319" s="275"/>
      <c r="R319" s="81"/>
      <c r="S319" s="35"/>
      <c r="T319" s="275"/>
      <c r="U319" s="81"/>
      <c r="V319" s="35"/>
      <c r="W319" s="275"/>
      <c r="X319" s="81"/>
      <c r="Y319" s="35"/>
      <c r="Z319" s="277"/>
    </row>
    <row r="320" spans="2:26" x14ac:dyDescent="0.25">
      <c r="B320" s="83"/>
      <c r="C320" s="84"/>
      <c r="D320" s="82"/>
      <c r="E320" s="282"/>
      <c r="F320" s="295"/>
      <c r="G320" s="296"/>
      <c r="H320" s="284" t="s">
        <v>75</v>
      </c>
      <c r="I320" s="80" t="s">
        <v>26</v>
      </c>
      <c r="J320" s="280">
        <v>2</v>
      </c>
      <c r="K320" s="281"/>
      <c r="L320" s="286">
        <f>+((J320-J321)/J321)*100%</f>
        <v>1</v>
      </c>
      <c r="M320" s="287"/>
      <c r="N320" s="274">
        <f>+((P320-P321)/+P321)*100%</f>
        <v>1</v>
      </c>
      <c r="O320" s="81" t="s">
        <v>68</v>
      </c>
      <c r="P320" s="27">
        <v>2</v>
      </c>
      <c r="Q320" s="274"/>
      <c r="R320" s="81"/>
      <c r="S320" s="27"/>
      <c r="T320" s="274"/>
      <c r="U320" s="81"/>
      <c r="V320" s="27"/>
      <c r="W320" s="274"/>
      <c r="X320" s="81"/>
      <c r="Y320" s="27"/>
      <c r="Z320" s="276">
        <f>+J320/J321</f>
        <v>2</v>
      </c>
    </row>
    <row r="321" spans="1:26" x14ac:dyDescent="0.25">
      <c r="B321" s="278" t="s">
        <v>76</v>
      </c>
      <c r="C321" s="279"/>
      <c r="D321" s="85"/>
      <c r="E321" s="283"/>
      <c r="F321" s="297"/>
      <c r="G321" s="298"/>
      <c r="H321" s="285"/>
      <c r="I321" s="80" t="s">
        <v>73</v>
      </c>
      <c r="J321" s="280">
        <v>1</v>
      </c>
      <c r="K321" s="281"/>
      <c r="L321" s="288"/>
      <c r="M321" s="289"/>
      <c r="N321" s="275"/>
      <c r="O321" s="81" t="s">
        <v>74</v>
      </c>
      <c r="P321" s="35">
        <v>1</v>
      </c>
      <c r="Q321" s="275"/>
      <c r="R321" s="81"/>
      <c r="S321" s="35"/>
      <c r="T321" s="275"/>
      <c r="U321" s="81"/>
      <c r="V321" s="35"/>
      <c r="W321" s="275"/>
      <c r="X321" s="81"/>
      <c r="Y321" s="35"/>
      <c r="Z321" s="277"/>
    </row>
    <row r="322" spans="1:26" x14ac:dyDescent="0.25">
      <c r="B322" s="325" t="s">
        <v>169</v>
      </c>
      <c r="C322" s="326"/>
      <c r="D322" s="86" t="s">
        <v>74</v>
      </c>
      <c r="E322" s="87" t="s">
        <v>170</v>
      </c>
      <c r="F322" s="150" t="s">
        <v>173</v>
      </c>
      <c r="G322" s="294"/>
      <c r="H322" s="284" t="s">
        <v>79</v>
      </c>
      <c r="I322" s="329"/>
      <c r="J322" s="330"/>
      <c r="K322" s="331"/>
      <c r="L322" s="315" t="s">
        <v>63</v>
      </c>
      <c r="M322" s="316"/>
      <c r="N322" s="348">
        <v>284625</v>
      </c>
      <c r="O322" s="473"/>
      <c r="P322" s="474"/>
      <c r="Q322" s="341">
        <v>284625</v>
      </c>
      <c r="R322" s="432"/>
      <c r="S322" s="433"/>
      <c r="T322" s="341">
        <v>284625</v>
      </c>
      <c r="U322" s="432"/>
      <c r="V322" s="433"/>
      <c r="W322" s="341">
        <v>284625</v>
      </c>
      <c r="X322" s="432"/>
      <c r="Y322" s="433"/>
      <c r="Z322" s="307">
        <f>+N322+Q322+T322+W322</f>
        <v>1138500</v>
      </c>
    </row>
    <row r="323" spans="1:26" x14ac:dyDescent="0.25">
      <c r="B323" s="327"/>
      <c r="C323" s="328"/>
      <c r="D323" s="82"/>
      <c r="E323" s="282" t="s">
        <v>175</v>
      </c>
      <c r="F323" s="295"/>
      <c r="G323" s="296"/>
      <c r="H323" s="285"/>
      <c r="I323" s="332"/>
      <c r="J323" s="333"/>
      <c r="K323" s="334"/>
      <c r="L323" s="317"/>
      <c r="M323" s="318"/>
      <c r="N323" s="475"/>
      <c r="O323" s="476"/>
      <c r="P323" s="477"/>
      <c r="Q323" s="434"/>
      <c r="R323" s="435"/>
      <c r="S323" s="436"/>
      <c r="T323" s="434"/>
      <c r="U323" s="435"/>
      <c r="V323" s="436"/>
      <c r="W323" s="434"/>
      <c r="X323" s="435"/>
      <c r="Y323" s="436"/>
      <c r="Z323" s="308"/>
    </row>
    <row r="324" spans="1:26" x14ac:dyDescent="0.25">
      <c r="B324" s="88"/>
      <c r="C324" s="89"/>
      <c r="D324" s="82"/>
      <c r="E324" s="282"/>
      <c r="F324" s="295"/>
      <c r="G324" s="296"/>
      <c r="H324" s="284" t="s">
        <v>81</v>
      </c>
      <c r="I324" s="90"/>
      <c r="J324" s="91"/>
      <c r="K324" s="92"/>
      <c r="L324" s="315"/>
      <c r="M324" s="316"/>
      <c r="N324" s="342">
        <v>57611.09</v>
      </c>
      <c r="O324" s="468"/>
      <c r="P324" s="469"/>
      <c r="Q324" s="341">
        <v>1301750</v>
      </c>
      <c r="R324" s="432"/>
      <c r="S324" s="433"/>
      <c r="T324" s="341">
        <v>0</v>
      </c>
      <c r="U324" s="432"/>
      <c r="V324" s="433"/>
      <c r="W324" s="341">
        <v>556974.39</v>
      </c>
      <c r="X324" s="432"/>
      <c r="Y324" s="433"/>
      <c r="Z324" s="478">
        <f>+N324+Q324+T324+W324</f>
        <v>1916335.48</v>
      </c>
    </row>
    <row r="325" spans="1:26" x14ac:dyDescent="0.25">
      <c r="B325" s="93" t="s">
        <v>82</v>
      </c>
      <c r="C325" s="94" t="s">
        <v>83</v>
      </c>
      <c r="D325" s="85"/>
      <c r="E325" s="283"/>
      <c r="F325" s="297"/>
      <c r="G325" s="298"/>
      <c r="H325" s="285"/>
      <c r="I325" s="95"/>
      <c r="J325" s="96"/>
      <c r="K325" s="97"/>
      <c r="L325" s="317"/>
      <c r="M325" s="318"/>
      <c r="N325" s="470"/>
      <c r="O325" s="471"/>
      <c r="P325" s="472"/>
      <c r="Q325" s="434"/>
      <c r="R325" s="435"/>
      <c r="S325" s="436"/>
      <c r="T325" s="434"/>
      <c r="U325" s="435"/>
      <c r="V325" s="436"/>
      <c r="W325" s="434"/>
      <c r="X325" s="435"/>
      <c r="Y325" s="436"/>
      <c r="Z325" s="479"/>
    </row>
    <row r="326" spans="1:26" x14ac:dyDescent="0.25">
      <c r="B326" s="43"/>
      <c r="C326" s="43"/>
      <c r="D326" s="43"/>
      <c r="E326" s="43"/>
      <c r="F326" s="45"/>
      <c r="G326" s="45"/>
      <c r="H326" s="46"/>
      <c r="I326" s="48"/>
      <c r="J326" s="50"/>
      <c r="K326" s="50"/>
      <c r="L326" s="44"/>
      <c r="M326" s="44"/>
      <c r="N326" s="51"/>
      <c r="O326" s="51"/>
      <c r="P326" s="51"/>
      <c r="Q326" s="51"/>
      <c r="R326" s="51"/>
      <c r="S326" s="51"/>
      <c r="T326" s="51"/>
      <c r="U326" s="51"/>
      <c r="V326" s="51"/>
      <c r="W326" s="51"/>
      <c r="X326" s="51"/>
      <c r="Y326" s="51"/>
      <c r="Z326" s="52"/>
    </row>
    <row r="327" spans="1:26" x14ac:dyDescent="0.25">
      <c r="B327" s="43"/>
      <c r="C327" s="43"/>
      <c r="D327" s="43"/>
      <c r="E327" s="43"/>
      <c r="F327" s="45"/>
      <c r="G327" s="45"/>
      <c r="H327" s="46"/>
      <c r="I327" s="47" t="s">
        <v>27</v>
      </c>
      <c r="J327" s="49"/>
      <c r="K327" s="50"/>
      <c r="L327" s="44" t="s">
        <v>28</v>
      </c>
      <c r="M327" s="44"/>
      <c r="N327" s="51"/>
      <c r="O327" s="51"/>
      <c r="P327" s="51"/>
      <c r="Q327" s="51"/>
      <c r="R327" s="51"/>
      <c r="S327" s="51"/>
      <c r="T327" s="51"/>
      <c r="U327" s="51"/>
      <c r="V327" s="51"/>
      <c r="W327" s="51"/>
      <c r="X327" s="51"/>
      <c r="Y327" s="51"/>
      <c r="Z327" s="52"/>
    </row>
    <row r="328" spans="1:26" x14ac:dyDescent="0.25">
      <c r="B328" s="43"/>
      <c r="C328" s="43"/>
      <c r="D328" s="43"/>
      <c r="E328" s="43"/>
      <c r="F328" s="45"/>
      <c r="G328" s="45"/>
      <c r="H328" s="46"/>
      <c r="I328" s="53"/>
      <c r="J328" s="50"/>
      <c r="K328" s="50"/>
      <c r="L328" s="44"/>
      <c r="M328" s="44"/>
      <c r="N328" s="51"/>
      <c r="O328" s="51"/>
      <c r="P328" s="51"/>
      <c r="Q328" s="51"/>
      <c r="R328" s="51"/>
      <c r="S328" s="51"/>
      <c r="T328" s="51"/>
      <c r="U328" s="51"/>
      <c r="V328" s="51"/>
      <c r="W328" s="51"/>
      <c r="X328" s="51"/>
      <c r="Y328" s="51"/>
      <c r="Z328" s="52"/>
    </row>
    <row r="329" spans="1:26" x14ac:dyDescent="0.25">
      <c r="B329" s="98"/>
      <c r="C329" s="99"/>
      <c r="D329" s="99"/>
      <c r="E329" s="99"/>
      <c r="F329" s="99"/>
      <c r="G329" s="99"/>
      <c r="H329" s="99"/>
      <c r="I329" s="25"/>
      <c r="J329" s="25"/>
      <c r="K329" s="25"/>
      <c r="L329" s="99"/>
      <c r="M329" s="99"/>
      <c r="N329" s="25"/>
      <c r="O329" s="25"/>
      <c r="P329" s="25"/>
      <c r="Q329" s="25"/>
      <c r="R329" s="25"/>
      <c r="S329" s="25"/>
      <c r="T329" s="25"/>
      <c r="U329" s="25"/>
      <c r="V329" s="25"/>
      <c r="W329" s="25"/>
      <c r="X329" s="25"/>
      <c r="Y329" s="25"/>
      <c r="Z329" s="26"/>
    </row>
    <row r="330" spans="1:26" x14ac:dyDescent="0.25">
      <c r="A330" s="24"/>
      <c r="B330" s="253" t="s">
        <v>176</v>
      </c>
      <c r="C330" s="254"/>
      <c r="D330" s="255"/>
      <c r="E330" s="255"/>
      <c r="F330" s="255"/>
      <c r="G330" s="255"/>
      <c r="H330" s="255"/>
      <c r="I330" s="254"/>
      <c r="J330" s="254"/>
      <c r="K330" s="256"/>
      <c r="L330" s="235" t="s">
        <v>61</v>
      </c>
      <c r="M330" s="237"/>
      <c r="N330" s="235" t="s">
        <v>23</v>
      </c>
      <c r="O330" s="236"/>
      <c r="P330" s="237"/>
      <c r="Q330" s="235"/>
      <c r="R330" s="236"/>
      <c r="S330" s="237"/>
      <c r="T330" s="235"/>
      <c r="U330" s="236"/>
      <c r="V330" s="237"/>
      <c r="W330" s="235"/>
      <c r="X330" s="236"/>
      <c r="Y330" s="237"/>
      <c r="Z330" s="222" t="s">
        <v>0</v>
      </c>
    </row>
    <row r="331" spans="1:26" x14ac:dyDescent="0.25">
      <c r="A331" s="24"/>
      <c r="B331" s="225" t="s">
        <v>24</v>
      </c>
      <c r="C331" s="226"/>
      <c r="D331" s="225" t="s">
        <v>62</v>
      </c>
      <c r="E331" s="226"/>
      <c r="F331" s="229" t="s">
        <v>25</v>
      </c>
      <c r="G331" s="230"/>
      <c r="H331" s="233" t="s">
        <v>63</v>
      </c>
      <c r="I331" s="235" t="s">
        <v>64</v>
      </c>
      <c r="J331" s="236"/>
      <c r="K331" s="237"/>
      <c r="L331" s="247"/>
      <c r="M331" s="249"/>
      <c r="N331" s="238"/>
      <c r="O331" s="239"/>
      <c r="P331" s="240"/>
      <c r="Q331" s="238"/>
      <c r="R331" s="239"/>
      <c r="S331" s="240"/>
      <c r="T331" s="238"/>
      <c r="U331" s="239"/>
      <c r="V331" s="240"/>
      <c r="W331" s="238"/>
      <c r="X331" s="239"/>
      <c r="Y331" s="240"/>
      <c r="Z331" s="223"/>
    </row>
    <row r="332" spans="1:26" ht="30" x14ac:dyDescent="0.25">
      <c r="A332" s="24"/>
      <c r="B332" s="227"/>
      <c r="C332" s="228"/>
      <c r="D332" s="227"/>
      <c r="E332" s="228"/>
      <c r="F332" s="231"/>
      <c r="G332" s="232"/>
      <c r="H332" s="234"/>
      <c r="I332" s="238"/>
      <c r="J332" s="239"/>
      <c r="K332" s="240"/>
      <c r="L332" s="238"/>
      <c r="M332" s="240"/>
      <c r="N332" s="42" t="s">
        <v>44</v>
      </c>
      <c r="O332" s="76" t="s">
        <v>65</v>
      </c>
      <c r="P332" s="77" t="s">
        <v>66</v>
      </c>
      <c r="Q332" s="42"/>
      <c r="R332" s="76"/>
      <c r="S332" s="77"/>
      <c r="T332" s="42"/>
      <c r="U332" s="76"/>
      <c r="V332" s="77"/>
      <c r="W332" s="42"/>
      <c r="X332" s="76"/>
      <c r="Y332" s="77"/>
      <c r="Z332" s="224"/>
    </row>
    <row r="333" spans="1:26" x14ac:dyDescent="0.25">
      <c r="A333" s="24"/>
      <c r="B333" s="290" t="s">
        <v>67</v>
      </c>
      <c r="C333" s="291"/>
      <c r="D333" s="78" t="s">
        <v>68</v>
      </c>
      <c r="E333" s="79" t="s">
        <v>166</v>
      </c>
      <c r="F333" s="150" t="s">
        <v>177</v>
      </c>
      <c r="G333" s="294"/>
      <c r="H333" s="299" t="s">
        <v>71</v>
      </c>
      <c r="I333" s="80" t="s">
        <v>26</v>
      </c>
      <c r="J333" s="280">
        <v>5</v>
      </c>
      <c r="K333" s="281"/>
      <c r="L333" s="286">
        <f>+((J333-J334)/J334)*100%</f>
        <v>0.25</v>
      </c>
      <c r="M333" s="287"/>
      <c r="N333" s="274">
        <f>+((P333-P334)/+P334)*100%</f>
        <v>0.25</v>
      </c>
      <c r="O333" s="81" t="s">
        <v>68</v>
      </c>
      <c r="P333" s="27">
        <v>5</v>
      </c>
      <c r="Q333" s="274"/>
      <c r="R333" s="81"/>
      <c r="S333" s="27"/>
      <c r="T333" s="274"/>
      <c r="U333" s="81"/>
      <c r="V333" s="27"/>
      <c r="W333" s="274"/>
      <c r="X333" s="81"/>
      <c r="Y333" s="27"/>
      <c r="Z333" s="276">
        <f>+J333/J334</f>
        <v>1.25</v>
      </c>
    </row>
    <row r="334" spans="1:26" x14ac:dyDescent="0.25">
      <c r="A334" s="24"/>
      <c r="B334" s="292"/>
      <c r="C334" s="293"/>
      <c r="D334" s="82"/>
      <c r="E334" s="282" t="s">
        <v>178</v>
      </c>
      <c r="F334" s="295"/>
      <c r="G334" s="296"/>
      <c r="H334" s="300"/>
      <c r="I334" s="80" t="s">
        <v>73</v>
      </c>
      <c r="J334" s="280">
        <v>4</v>
      </c>
      <c r="K334" s="281"/>
      <c r="L334" s="288"/>
      <c r="M334" s="289"/>
      <c r="N334" s="275"/>
      <c r="O334" s="81" t="s">
        <v>74</v>
      </c>
      <c r="P334" s="35">
        <v>4</v>
      </c>
      <c r="Q334" s="275"/>
      <c r="R334" s="81"/>
      <c r="S334" s="35"/>
      <c r="T334" s="275"/>
      <c r="U334" s="81"/>
      <c r="V334" s="35"/>
      <c r="W334" s="275"/>
      <c r="X334" s="81"/>
      <c r="Y334" s="35"/>
      <c r="Z334" s="277"/>
    </row>
    <row r="335" spans="1:26" x14ac:dyDescent="0.25">
      <c r="A335" s="24"/>
      <c r="B335" s="83"/>
      <c r="C335" s="84"/>
      <c r="D335" s="82"/>
      <c r="E335" s="282"/>
      <c r="F335" s="295"/>
      <c r="G335" s="296"/>
      <c r="H335" s="284" t="s">
        <v>75</v>
      </c>
      <c r="I335" s="80" t="s">
        <v>26</v>
      </c>
      <c r="J335" s="280">
        <v>3</v>
      </c>
      <c r="K335" s="281"/>
      <c r="L335" s="286">
        <f>+((J335-J336)/J336)*100%</f>
        <v>0.5</v>
      </c>
      <c r="M335" s="287"/>
      <c r="N335" s="274">
        <f>+((P335-P336)/+P336)*100%</f>
        <v>0.5</v>
      </c>
      <c r="O335" s="81" t="s">
        <v>68</v>
      </c>
      <c r="P335" s="27">
        <v>3</v>
      </c>
      <c r="Q335" s="274"/>
      <c r="R335" s="81"/>
      <c r="S335" s="27"/>
      <c r="T335" s="274"/>
      <c r="U335" s="81"/>
      <c r="V335" s="27"/>
      <c r="W335" s="274"/>
      <c r="X335" s="81"/>
      <c r="Y335" s="27"/>
      <c r="Z335" s="276">
        <f>+J335/J336</f>
        <v>1.5</v>
      </c>
    </row>
    <row r="336" spans="1:26" x14ac:dyDescent="0.25">
      <c r="A336" s="24"/>
      <c r="B336" s="278" t="s">
        <v>76</v>
      </c>
      <c r="C336" s="279"/>
      <c r="D336" s="85"/>
      <c r="E336" s="283"/>
      <c r="F336" s="297"/>
      <c r="G336" s="298"/>
      <c r="H336" s="285"/>
      <c r="I336" s="80" t="s">
        <v>73</v>
      </c>
      <c r="J336" s="280">
        <v>2</v>
      </c>
      <c r="K336" s="281"/>
      <c r="L336" s="288"/>
      <c r="M336" s="289"/>
      <c r="N336" s="275"/>
      <c r="O336" s="81" t="s">
        <v>74</v>
      </c>
      <c r="P336" s="35">
        <v>2</v>
      </c>
      <c r="Q336" s="275"/>
      <c r="R336" s="81"/>
      <c r="S336" s="35"/>
      <c r="T336" s="275"/>
      <c r="U336" s="81"/>
      <c r="V336" s="35"/>
      <c r="W336" s="275"/>
      <c r="X336" s="81"/>
      <c r="Y336" s="35"/>
      <c r="Z336" s="277"/>
    </row>
    <row r="337" spans="1:26" x14ac:dyDescent="0.25">
      <c r="A337" s="24"/>
      <c r="B337" s="325" t="s">
        <v>169</v>
      </c>
      <c r="C337" s="326"/>
      <c r="D337" s="86" t="s">
        <v>74</v>
      </c>
      <c r="E337" s="87" t="s">
        <v>170</v>
      </c>
      <c r="F337" s="150" t="s">
        <v>177</v>
      </c>
      <c r="G337" s="294"/>
      <c r="H337" s="284" t="s">
        <v>79</v>
      </c>
      <c r="I337" s="329"/>
      <c r="J337" s="330"/>
      <c r="K337" s="331"/>
      <c r="L337" s="315" t="s">
        <v>63</v>
      </c>
      <c r="M337" s="316"/>
      <c r="N337" s="348">
        <v>0</v>
      </c>
      <c r="O337" s="473"/>
      <c r="P337" s="474"/>
      <c r="Q337" s="341">
        <v>0</v>
      </c>
      <c r="R337" s="432"/>
      <c r="S337" s="433"/>
      <c r="T337" s="341">
        <v>0</v>
      </c>
      <c r="U337" s="432"/>
      <c r="V337" s="433"/>
      <c r="W337" s="341"/>
      <c r="X337" s="432"/>
      <c r="Y337" s="433"/>
      <c r="Z337" s="307">
        <f>+N337+Q337+T337+W337</f>
        <v>0</v>
      </c>
    </row>
    <row r="338" spans="1:26" x14ac:dyDescent="0.25">
      <c r="A338" s="24"/>
      <c r="B338" s="327"/>
      <c r="C338" s="328"/>
      <c r="D338" s="82"/>
      <c r="E338" s="282" t="s">
        <v>178</v>
      </c>
      <c r="F338" s="295"/>
      <c r="G338" s="296"/>
      <c r="H338" s="285"/>
      <c r="I338" s="332"/>
      <c r="J338" s="333"/>
      <c r="K338" s="334"/>
      <c r="L338" s="317"/>
      <c r="M338" s="318"/>
      <c r="N338" s="475"/>
      <c r="O338" s="476"/>
      <c r="P338" s="477"/>
      <c r="Q338" s="434"/>
      <c r="R338" s="435"/>
      <c r="S338" s="436"/>
      <c r="T338" s="434"/>
      <c r="U338" s="435"/>
      <c r="V338" s="436"/>
      <c r="W338" s="434"/>
      <c r="X338" s="435"/>
      <c r="Y338" s="436"/>
      <c r="Z338" s="308"/>
    </row>
    <row r="339" spans="1:26" x14ac:dyDescent="0.25">
      <c r="A339" s="24"/>
      <c r="B339" s="88"/>
      <c r="C339" s="89"/>
      <c r="D339" s="82"/>
      <c r="E339" s="282"/>
      <c r="F339" s="295"/>
      <c r="G339" s="296"/>
      <c r="H339" s="284" t="s">
        <v>81</v>
      </c>
      <c r="I339" s="90"/>
      <c r="J339" s="91"/>
      <c r="K339" s="92"/>
      <c r="L339" s="315"/>
      <c r="M339" s="316"/>
      <c r="N339" s="342">
        <v>3686863.95</v>
      </c>
      <c r="O339" s="468"/>
      <c r="P339" s="469"/>
      <c r="Q339" s="341">
        <v>5913931.2000000002</v>
      </c>
      <c r="R339" s="432"/>
      <c r="S339" s="433"/>
      <c r="T339" s="341">
        <v>4385477.16</v>
      </c>
      <c r="U339" s="432"/>
      <c r="V339" s="433"/>
      <c r="W339" s="341">
        <v>2380003.4300000002</v>
      </c>
      <c r="X339" s="432"/>
      <c r="Y339" s="433"/>
      <c r="Z339" s="307">
        <f>+N339+Q339+T339+W339</f>
        <v>16366275.74</v>
      </c>
    </row>
    <row r="340" spans="1:26" x14ac:dyDescent="0.25">
      <c r="A340" s="24"/>
      <c r="B340" s="93" t="s">
        <v>82</v>
      </c>
      <c r="C340" s="94" t="s">
        <v>83</v>
      </c>
      <c r="D340" s="85"/>
      <c r="E340" s="283"/>
      <c r="F340" s="297"/>
      <c r="G340" s="298"/>
      <c r="H340" s="285"/>
      <c r="I340" s="95"/>
      <c r="J340" s="96"/>
      <c r="K340" s="97"/>
      <c r="L340" s="317"/>
      <c r="M340" s="318"/>
      <c r="N340" s="470"/>
      <c r="O340" s="471"/>
      <c r="P340" s="472"/>
      <c r="Q340" s="434"/>
      <c r="R340" s="435"/>
      <c r="S340" s="436"/>
      <c r="T340" s="434"/>
      <c r="U340" s="435"/>
      <c r="V340" s="436"/>
      <c r="W340" s="434"/>
      <c r="X340" s="435"/>
      <c r="Y340" s="436"/>
      <c r="Z340" s="308"/>
    </row>
    <row r="341" spans="1:26" x14ac:dyDescent="0.25">
      <c r="A341" s="24"/>
      <c r="B341" s="43"/>
      <c r="C341" s="43"/>
      <c r="D341" s="43"/>
      <c r="E341" s="43"/>
      <c r="F341" s="45"/>
      <c r="G341" s="45"/>
      <c r="H341" s="46"/>
      <c r="I341" s="48"/>
      <c r="J341" s="50"/>
      <c r="K341" s="50"/>
      <c r="L341" s="44"/>
      <c r="M341" s="44"/>
      <c r="N341" s="51"/>
      <c r="O341" s="51"/>
      <c r="P341" s="51"/>
      <c r="Q341" s="51"/>
      <c r="R341" s="51"/>
      <c r="S341" s="51"/>
      <c r="T341" s="51"/>
      <c r="U341" s="51"/>
      <c r="V341" s="51"/>
      <c r="W341" s="51"/>
      <c r="X341" s="51"/>
      <c r="Y341" s="51"/>
      <c r="Z341" s="52"/>
    </row>
    <row r="342" spans="1:26" x14ac:dyDescent="0.25">
      <c r="A342" s="24"/>
      <c r="B342" s="43"/>
      <c r="C342" s="43"/>
      <c r="D342" s="43"/>
      <c r="E342" s="43"/>
      <c r="F342" s="45"/>
      <c r="G342" s="45"/>
      <c r="H342" s="46"/>
      <c r="I342" s="47" t="s">
        <v>27</v>
      </c>
      <c r="J342" s="49"/>
      <c r="K342" s="50"/>
      <c r="L342" s="44" t="s">
        <v>28</v>
      </c>
      <c r="M342" s="44"/>
      <c r="N342" s="51"/>
      <c r="O342" s="51"/>
      <c r="P342" s="51"/>
      <c r="Q342" s="51"/>
      <c r="R342" s="51"/>
      <c r="S342" s="51"/>
      <c r="T342" s="51"/>
      <c r="U342" s="51"/>
      <c r="V342" s="51"/>
      <c r="W342" s="51"/>
      <c r="X342" s="51"/>
      <c r="Y342" s="51"/>
      <c r="Z342" s="52"/>
    </row>
    <row r="343" spans="1:26" x14ac:dyDescent="0.25">
      <c r="A343" s="24"/>
      <c r="B343" s="43"/>
      <c r="C343" s="43"/>
      <c r="D343" s="43"/>
      <c r="E343" s="43"/>
      <c r="F343" s="45"/>
      <c r="G343" s="45"/>
      <c r="H343" s="46"/>
      <c r="I343" s="53"/>
      <c r="J343" s="50"/>
      <c r="K343" s="50"/>
      <c r="L343" s="44"/>
      <c r="M343" s="44"/>
      <c r="N343" s="51"/>
      <c r="O343" s="51"/>
      <c r="P343" s="51"/>
      <c r="Q343" s="51"/>
      <c r="R343" s="51"/>
      <c r="S343" s="51"/>
      <c r="T343" s="51"/>
      <c r="U343" s="51"/>
      <c r="V343" s="51"/>
      <c r="W343" s="51"/>
      <c r="X343" s="51"/>
      <c r="Y343" s="51"/>
      <c r="Z343" s="52"/>
    </row>
    <row r="344" spans="1:26" x14ac:dyDescent="0.25">
      <c r="A344" s="24"/>
      <c r="B344" s="108"/>
      <c r="C344" s="109"/>
      <c r="D344" s="109"/>
      <c r="E344" s="109"/>
      <c r="F344" s="109"/>
      <c r="G344" s="109"/>
      <c r="H344" s="109"/>
      <c r="I344" s="110"/>
      <c r="J344" s="110"/>
      <c r="K344" s="110"/>
      <c r="L344" s="109"/>
      <c r="M344" s="109"/>
      <c r="N344" s="110"/>
      <c r="O344" s="110"/>
      <c r="P344" s="110"/>
      <c r="Q344" s="110"/>
      <c r="R344" s="110"/>
      <c r="S344" s="110"/>
      <c r="T344" s="110"/>
      <c r="U344" s="110"/>
      <c r="V344" s="110"/>
      <c r="W344" s="110"/>
      <c r="X344" s="110"/>
      <c r="Y344" s="110"/>
      <c r="Z344" s="111"/>
    </row>
    <row r="345" spans="1:26" x14ac:dyDescent="0.25">
      <c r="A345" s="24"/>
      <c r="B345" s="108"/>
      <c r="C345" s="109"/>
      <c r="D345" s="109"/>
      <c r="E345" s="109"/>
      <c r="F345" s="109"/>
      <c r="G345" s="109"/>
      <c r="H345" s="109"/>
      <c r="I345" s="110"/>
      <c r="J345" s="110"/>
      <c r="K345" s="110"/>
      <c r="L345" s="109"/>
      <c r="M345" s="109"/>
      <c r="N345" s="110"/>
      <c r="O345" s="110"/>
      <c r="P345" s="110"/>
      <c r="Q345" s="110"/>
      <c r="R345" s="110"/>
      <c r="S345" s="110"/>
      <c r="T345" s="110"/>
      <c r="U345" s="110"/>
      <c r="V345" s="110"/>
      <c r="W345" s="110"/>
      <c r="X345" s="110"/>
      <c r="Y345" s="110"/>
      <c r="Z345" s="111"/>
    </row>
    <row r="346" spans="1:26" x14ac:dyDescent="0.25">
      <c r="B346" s="98"/>
      <c r="C346" s="99"/>
      <c r="D346" s="99"/>
      <c r="E346" s="99"/>
      <c r="F346" s="99"/>
      <c r="G346" s="99"/>
      <c r="H346" s="99"/>
      <c r="I346" s="25"/>
      <c r="J346" s="25"/>
      <c r="K346" s="25"/>
      <c r="L346" s="99"/>
      <c r="M346" s="99"/>
      <c r="N346" s="25"/>
      <c r="O346" s="25"/>
      <c r="P346" s="25"/>
      <c r="Q346" s="25"/>
      <c r="R346" s="25"/>
      <c r="S346" s="25"/>
      <c r="T346" s="25"/>
      <c r="U346" s="25"/>
      <c r="V346" s="25"/>
      <c r="W346" s="25"/>
      <c r="X346" s="25"/>
      <c r="Y346" s="25"/>
      <c r="Z346" s="26"/>
    </row>
    <row r="347" spans="1:26" x14ac:dyDescent="0.25">
      <c r="B347" s="362"/>
      <c r="C347" s="363"/>
      <c r="D347" s="363"/>
      <c r="E347" s="363"/>
      <c r="F347" s="363"/>
      <c r="G347" s="363"/>
      <c r="H347" s="363"/>
      <c r="I347" s="363"/>
      <c r="J347" s="363"/>
      <c r="K347" s="363"/>
      <c r="L347" s="363"/>
      <c r="M347" s="363"/>
      <c r="N347" s="363"/>
      <c r="O347" s="363"/>
      <c r="P347" s="363"/>
      <c r="Q347" s="363"/>
      <c r="R347" s="363"/>
      <c r="S347" s="363"/>
      <c r="T347" s="363"/>
      <c r="U347" s="363"/>
      <c r="V347" s="363"/>
      <c r="W347" s="363"/>
      <c r="X347" s="363"/>
      <c r="Y347" s="363"/>
      <c r="Z347" s="364"/>
    </row>
    <row r="348" spans="1:26" x14ac:dyDescent="0.25">
      <c r="B348" s="264" t="s">
        <v>30</v>
      </c>
      <c r="C348" s="313"/>
      <c r="D348" s="313"/>
      <c r="E348" s="313"/>
      <c r="F348" s="313"/>
      <c r="G348" s="313"/>
      <c r="H348" s="313"/>
      <c r="I348" s="313"/>
      <c r="J348" s="313"/>
      <c r="K348" s="313"/>
      <c r="L348" s="313"/>
      <c r="M348" s="313"/>
      <c r="N348" s="313"/>
      <c r="O348" s="313"/>
      <c r="P348" s="313"/>
      <c r="Q348" s="313"/>
      <c r="R348" s="313"/>
      <c r="S348" s="313"/>
      <c r="T348" s="313"/>
      <c r="U348" s="313"/>
      <c r="V348" s="313"/>
      <c r="W348" s="313"/>
      <c r="X348" s="313"/>
      <c r="Y348" s="313"/>
      <c r="Z348" s="314"/>
    </row>
    <row r="349" spans="1:26" ht="15.75" x14ac:dyDescent="0.25">
      <c r="B349" s="365" t="s">
        <v>31</v>
      </c>
      <c r="C349" s="365"/>
      <c r="D349" s="365"/>
      <c r="E349" s="365"/>
      <c r="F349" s="366"/>
      <c r="G349" s="366"/>
      <c r="H349" s="367" t="s">
        <v>32</v>
      </c>
      <c r="I349" s="368"/>
      <c r="J349" s="368"/>
      <c r="K349" s="368"/>
      <c r="L349" s="368"/>
      <c r="M349" s="368"/>
      <c r="N349" s="368"/>
      <c r="O349" s="368"/>
      <c r="P349" s="369"/>
      <c r="Q349" s="370" t="s">
        <v>33</v>
      </c>
      <c r="R349" s="370"/>
      <c r="S349" s="371"/>
      <c r="T349" s="371"/>
      <c r="U349" s="371"/>
      <c r="V349" s="371"/>
      <c r="W349" s="370" t="s">
        <v>34</v>
      </c>
      <c r="X349" s="370"/>
      <c r="Y349" s="371"/>
      <c r="Z349" s="371"/>
    </row>
    <row r="350" spans="1:26" x14ac:dyDescent="0.25">
      <c r="B350" s="361" t="s">
        <v>179</v>
      </c>
      <c r="C350" s="361"/>
      <c r="D350" s="361"/>
      <c r="E350" s="361"/>
      <c r="F350" s="361"/>
      <c r="G350" s="361"/>
      <c r="H350" s="483" t="s">
        <v>180</v>
      </c>
      <c r="I350" s="484"/>
      <c r="J350" s="484"/>
      <c r="K350" s="484"/>
      <c r="L350" s="484"/>
      <c r="M350" s="484"/>
      <c r="N350" s="484"/>
      <c r="O350" s="484"/>
      <c r="P350" s="485"/>
      <c r="Q350" s="355">
        <v>43101</v>
      </c>
      <c r="R350" s="356"/>
      <c r="S350" s="356"/>
      <c r="T350" s="356"/>
      <c r="U350" s="356"/>
      <c r="V350" s="357"/>
      <c r="W350" s="355">
        <v>43465</v>
      </c>
      <c r="X350" s="356"/>
      <c r="Y350" s="356"/>
      <c r="Z350" s="357"/>
    </row>
    <row r="351" spans="1:26" x14ac:dyDescent="0.25">
      <c r="B351" s="361"/>
      <c r="C351" s="361"/>
      <c r="D351" s="361"/>
      <c r="E351" s="361"/>
      <c r="F351" s="361"/>
      <c r="G351" s="361"/>
      <c r="H351" s="354" t="s">
        <v>181</v>
      </c>
      <c r="I351" s="354"/>
      <c r="J351" s="354"/>
      <c r="K351" s="354"/>
      <c r="L351" s="354"/>
      <c r="M351" s="354"/>
      <c r="N351" s="354"/>
      <c r="O351" s="354"/>
      <c r="P351" s="354"/>
      <c r="Q351" s="355">
        <v>43101</v>
      </c>
      <c r="R351" s="356"/>
      <c r="S351" s="356"/>
      <c r="T351" s="356"/>
      <c r="U351" s="356"/>
      <c r="V351" s="357"/>
      <c r="W351" s="355">
        <v>43465</v>
      </c>
      <c r="X351" s="356"/>
      <c r="Y351" s="356"/>
      <c r="Z351" s="357"/>
    </row>
    <row r="352" spans="1:26" x14ac:dyDescent="0.25">
      <c r="B352" s="361"/>
      <c r="C352" s="361"/>
      <c r="D352" s="361"/>
      <c r="E352" s="361"/>
      <c r="F352" s="361"/>
      <c r="G352" s="361"/>
      <c r="H352" s="354" t="s">
        <v>182</v>
      </c>
      <c r="I352" s="354"/>
      <c r="J352" s="354"/>
      <c r="K352" s="354"/>
      <c r="L352" s="354"/>
      <c r="M352" s="354"/>
      <c r="N352" s="354"/>
      <c r="O352" s="354"/>
      <c r="P352" s="354"/>
      <c r="Q352" s="355">
        <v>43101</v>
      </c>
      <c r="R352" s="356"/>
      <c r="S352" s="356"/>
      <c r="T352" s="356"/>
      <c r="U352" s="356"/>
      <c r="V352" s="357"/>
      <c r="W352" s="355">
        <v>43465</v>
      </c>
      <c r="X352" s="356"/>
      <c r="Y352" s="356"/>
      <c r="Z352" s="357"/>
    </row>
    <row r="353" spans="2:26" x14ac:dyDescent="0.25">
      <c r="B353" s="361"/>
      <c r="C353" s="361"/>
      <c r="D353" s="361"/>
      <c r="E353" s="361"/>
      <c r="F353" s="361"/>
      <c r="G353" s="361"/>
      <c r="H353" s="354" t="s">
        <v>183</v>
      </c>
      <c r="I353" s="354"/>
      <c r="J353" s="354"/>
      <c r="K353" s="354"/>
      <c r="L353" s="354"/>
      <c r="M353" s="354"/>
      <c r="N353" s="354"/>
      <c r="O353" s="354"/>
      <c r="P353" s="354"/>
      <c r="Q353" s="355">
        <v>43101</v>
      </c>
      <c r="R353" s="356"/>
      <c r="S353" s="356"/>
      <c r="T353" s="356"/>
      <c r="U353" s="356"/>
      <c r="V353" s="357"/>
      <c r="W353" s="355">
        <v>43465</v>
      </c>
      <c r="X353" s="356"/>
      <c r="Y353" s="356"/>
      <c r="Z353" s="357"/>
    </row>
    <row r="354" spans="2:26" x14ac:dyDescent="0.25">
      <c r="B354" s="361"/>
      <c r="C354" s="361"/>
      <c r="D354" s="361"/>
      <c r="E354" s="361"/>
      <c r="F354" s="361"/>
      <c r="G354" s="361"/>
      <c r="H354" s="354" t="s">
        <v>184</v>
      </c>
      <c r="I354" s="354"/>
      <c r="J354" s="354"/>
      <c r="K354" s="354"/>
      <c r="L354" s="354"/>
      <c r="M354" s="354"/>
      <c r="N354" s="354"/>
      <c r="O354" s="354"/>
      <c r="P354" s="354"/>
      <c r="Q354" s="355">
        <v>43101</v>
      </c>
      <c r="R354" s="356"/>
      <c r="S354" s="356"/>
      <c r="T354" s="356"/>
      <c r="U354" s="356"/>
      <c r="V354" s="357"/>
      <c r="W354" s="355">
        <v>43465</v>
      </c>
      <c r="X354" s="356"/>
      <c r="Y354" s="356"/>
      <c r="Z354" s="357"/>
    </row>
    <row r="355" spans="2:26" x14ac:dyDescent="0.25">
      <c r="B355" s="361"/>
      <c r="C355" s="361"/>
      <c r="D355" s="361"/>
      <c r="E355" s="361"/>
      <c r="F355" s="361"/>
      <c r="G355" s="361"/>
      <c r="H355" s="354"/>
      <c r="I355" s="354"/>
      <c r="J355" s="354"/>
      <c r="K355" s="354"/>
      <c r="L355" s="354"/>
      <c r="M355" s="354"/>
      <c r="N355" s="354"/>
      <c r="O355" s="354"/>
      <c r="P355" s="354"/>
      <c r="Q355" s="355">
        <v>43101</v>
      </c>
      <c r="R355" s="356"/>
      <c r="S355" s="356"/>
      <c r="T355" s="356"/>
      <c r="U355" s="356"/>
      <c r="V355" s="357"/>
      <c r="W355" s="355">
        <v>43465</v>
      </c>
      <c r="X355" s="356"/>
      <c r="Y355" s="356"/>
      <c r="Z355" s="357"/>
    </row>
    <row r="356" spans="2:26" x14ac:dyDescent="0.25">
      <c r="B356" s="361" t="s">
        <v>185</v>
      </c>
      <c r="C356" s="361"/>
      <c r="D356" s="361"/>
      <c r="E356" s="361"/>
      <c r="F356" s="361"/>
      <c r="G356" s="361"/>
      <c r="H356" s="483" t="s">
        <v>186</v>
      </c>
      <c r="I356" s="484"/>
      <c r="J356" s="484"/>
      <c r="K356" s="484"/>
      <c r="L356" s="484"/>
      <c r="M356" s="484"/>
      <c r="N356" s="484"/>
      <c r="O356" s="484"/>
      <c r="P356" s="485"/>
      <c r="Q356" s="355">
        <v>43101</v>
      </c>
      <c r="R356" s="356"/>
      <c r="S356" s="356"/>
      <c r="T356" s="356"/>
      <c r="U356" s="356"/>
      <c r="V356" s="357"/>
      <c r="W356" s="355">
        <v>43465</v>
      </c>
      <c r="X356" s="356"/>
      <c r="Y356" s="356"/>
      <c r="Z356" s="357"/>
    </row>
    <row r="357" spans="2:26" x14ac:dyDescent="0.25">
      <c r="B357" s="361"/>
      <c r="C357" s="361"/>
      <c r="D357" s="361"/>
      <c r="E357" s="361"/>
      <c r="F357" s="361"/>
      <c r="G357" s="361"/>
      <c r="H357" s="483" t="s">
        <v>187</v>
      </c>
      <c r="I357" s="484"/>
      <c r="J357" s="484"/>
      <c r="K357" s="484"/>
      <c r="L357" s="484"/>
      <c r="M357" s="484"/>
      <c r="N357" s="484"/>
      <c r="O357" s="484"/>
      <c r="P357" s="485"/>
      <c r="Q357" s="355">
        <v>43101</v>
      </c>
      <c r="R357" s="356"/>
      <c r="S357" s="356"/>
      <c r="T357" s="356"/>
      <c r="U357" s="356"/>
      <c r="V357" s="357"/>
      <c r="W357" s="355">
        <v>43465</v>
      </c>
      <c r="X357" s="356"/>
      <c r="Y357" s="356"/>
      <c r="Z357" s="357"/>
    </row>
    <row r="358" spans="2:26" x14ac:dyDescent="0.25">
      <c r="B358" s="361"/>
      <c r="C358" s="361"/>
      <c r="D358" s="361"/>
      <c r="E358" s="361"/>
      <c r="F358" s="361"/>
      <c r="G358" s="361"/>
      <c r="H358" s="354" t="s">
        <v>188</v>
      </c>
      <c r="I358" s="354"/>
      <c r="J358" s="354"/>
      <c r="K358" s="354"/>
      <c r="L358" s="354"/>
      <c r="M358" s="354"/>
      <c r="N358" s="354"/>
      <c r="O358" s="354"/>
      <c r="P358" s="354"/>
      <c r="Q358" s="355">
        <v>43101</v>
      </c>
      <c r="R358" s="356"/>
      <c r="S358" s="356"/>
      <c r="T358" s="356"/>
      <c r="U358" s="356"/>
      <c r="V358" s="357"/>
      <c r="W358" s="355">
        <v>43465</v>
      </c>
      <c r="X358" s="356"/>
      <c r="Y358" s="356"/>
      <c r="Z358" s="357"/>
    </row>
    <row r="359" spans="2:26" x14ac:dyDescent="0.25">
      <c r="B359" s="361"/>
      <c r="C359" s="361"/>
      <c r="D359" s="361"/>
      <c r="E359" s="361"/>
      <c r="F359" s="361"/>
      <c r="G359" s="361"/>
      <c r="H359" s="354" t="s">
        <v>189</v>
      </c>
      <c r="I359" s="354"/>
      <c r="J359" s="354"/>
      <c r="K359" s="354"/>
      <c r="L359" s="354"/>
      <c r="M359" s="354"/>
      <c r="N359" s="354"/>
      <c r="O359" s="354"/>
      <c r="P359" s="354"/>
      <c r="Q359" s="355">
        <v>43101</v>
      </c>
      <c r="R359" s="356"/>
      <c r="S359" s="356"/>
      <c r="T359" s="356"/>
      <c r="U359" s="356"/>
      <c r="V359" s="357"/>
      <c r="W359" s="355">
        <v>43465</v>
      </c>
      <c r="X359" s="356"/>
      <c r="Y359" s="356"/>
      <c r="Z359" s="357"/>
    </row>
    <row r="360" spans="2:26" x14ac:dyDescent="0.25">
      <c r="B360" s="361"/>
      <c r="C360" s="361"/>
      <c r="D360" s="361"/>
      <c r="E360" s="361"/>
      <c r="F360" s="361"/>
      <c r="G360" s="361"/>
      <c r="H360" s="354"/>
      <c r="I360" s="354"/>
      <c r="J360" s="354"/>
      <c r="K360" s="354"/>
      <c r="L360" s="354"/>
      <c r="M360" s="354"/>
      <c r="N360" s="354"/>
      <c r="O360" s="354"/>
      <c r="P360" s="354"/>
      <c r="Q360" s="355"/>
      <c r="R360" s="356"/>
      <c r="S360" s="356"/>
      <c r="T360" s="356"/>
      <c r="U360" s="356"/>
      <c r="V360" s="357"/>
      <c r="W360" s="355"/>
      <c r="X360" s="356"/>
      <c r="Y360" s="356"/>
      <c r="Z360" s="357"/>
    </row>
    <row r="361" spans="2:26" x14ac:dyDescent="0.25">
      <c r="B361" s="361"/>
      <c r="C361" s="361"/>
      <c r="D361" s="361"/>
      <c r="E361" s="361"/>
      <c r="F361" s="361"/>
      <c r="G361" s="361"/>
      <c r="H361" s="354"/>
      <c r="I361" s="354"/>
      <c r="J361" s="354"/>
      <c r="K361" s="354"/>
      <c r="L361" s="354"/>
      <c r="M361" s="354"/>
      <c r="N361" s="354"/>
      <c r="O361" s="354"/>
      <c r="P361" s="354"/>
      <c r="Q361" s="355"/>
      <c r="R361" s="356"/>
      <c r="S361" s="356"/>
      <c r="T361" s="356"/>
      <c r="U361" s="356"/>
      <c r="V361" s="357"/>
      <c r="W361" s="355"/>
      <c r="X361" s="356"/>
      <c r="Y361" s="356"/>
      <c r="Z361" s="357"/>
    </row>
    <row r="362" spans="2:26" x14ac:dyDescent="0.25">
      <c r="B362" s="361" t="s">
        <v>190</v>
      </c>
      <c r="C362" s="361"/>
      <c r="D362" s="361"/>
      <c r="E362" s="361"/>
      <c r="F362" s="361"/>
      <c r="G362" s="361"/>
      <c r="H362" s="492" t="s">
        <v>191</v>
      </c>
      <c r="I362" s="492"/>
      <c r="J362" s="492"/>
      <c r="K362" s="492"/>
      <c r="L362" s="492"/>
      <c r="M362" s="492"/>
      <c r="N362" s="492"/>
      <c r="O362" s="492"/>
      <c r="P362" s="492"/>
      <c r="Q362" s="355">
        <v>43101</v>
      </c>
      <c r="R362" s="356"/>
      <c r="S362" s="356"/>
      <c r="T362" s="356"/>
      <c r="U362" s="356"/>
      <c r="V362" s="357"/>
      <c r="W362" s="355">
        <v>43465</v>
      </c>
      <c r="X362" s="356"/>
      <c r="Y362" s="356"/>
      <c r="Z362" s="357"/>
    </row>
    <row r="363" spans="2:26" x14ac:dyDescent="0.25">
      <c r="B363" s="361"/>
      <c r="C363" s="361"/>
      <c r="D363" s="361"/>
      <c r="E363" s="361"/>
      <c r="F363" s="361"/>
      <c r="G363" s="490"/>
      <c r="H363" s="493" t="s">
        <v>192</v>
      </c>
      <c r="I363" s="494"/>
      <c r="J363" s="494"/>
      <c r="K363" s="494"/>
      <c r="L363" s="494"/>
      <c r="M363" s="494"/>
      <c r="N363" s="494"/>
      <c r="O363" s="494"/>
      <c r="P363" s="495"/>
      <c r="Q363" s="355">
        <v>43101</v>
      </c>
      <c r="R363" s="356"/>
      <c r="S363" s="356"/>
      <c r="T363" s="356"/>
      <c r="U363" s="356"/>
      <c r="V363" s="357"/>
      <c r="W363" s="355">
        <v>43465</v>
      </c>
      <c r="X363" s="356"/>
      <c r="Y363" s="356"/>
      <c r="Z363" s="357"/>
    </row>
    <row r="364" spans="2:26" x14ac:dyDescent="0.25">
      <c r="B364" s="361"/>
      <c r="C364" s="361"/>
      <c r="D364" s="361"/>
      <c r="E364" s="361"/>
      <c r="F364" s="361"/>
      <c r="G364" s="490"/>
      <c r="H364" s="112" t="s">
        <v>193</v>
      </c>
      <c r="I364" s="113"/>
      <c r="J364" s="113"/>
      <c r="K364" s="113"/>
      <c r="L364" s="113"/>
      <c r="M364" s="113"/>
      <c r="N364" s="113"/>
      <c r="O364" s="113"/>
      <c r="P364" s="113"/>
      <c r="Q364" s="355">
        <v>43101</v>
      </c>
      <c r="R364" s="356"/>
      <c r="S364" s="356"/>
      <c r="T364" s="356"/>
      <c r="U364" s="356"/>
      <c r="V364" s="357"/>
      <c r="W364" s="355">
        <v>43465</v>
      </c>
      <c r="X364" s="356"/>
      <c r="Y364" s="356"/>
      <c r="Z364" s="357"/>
    </row>
    <row r="365" spans="2:26" x14ac:dyDescent="0.25">
      <c r="B365" s="361"/>
      <c r="C365" s="361"/>
      <c r="D365" s="361"/>
      <c r="E365" s="361"/>
      <c r="F365" s="361"/>
      <c r="G365" s="361"/>
      <c r="H365" s="496" t="s">
        <v>194</v>
      </c>
      <c r="I365" s="496"/>
      <c r="J365" s="496"/>
      <c r="K365" s="496"/>
      <c r="L365" s="496"/>
      <c r="M365" s="496"/>
      <c r="N365" s="496"/>
      <c r="O365" s="496"/>
      <c r="P365" s="496"/>
      <c r="Q365" s="355">
        <v>43101</v>
      </c>
      <c r="R365" s="356"/>
      <c r="S365" s="356"/>
      <c r="T365" s="356"/>
      <c r="U365" s="356"/>
      <c r="V365" s="357"/>
      <c r="W365" s="355">
        <v>43465</v>
      </c>
      <c r="X365" s="356"/>
      <c r="Y365" s="356"/>
      <c r="Z365" s="357"/>
    </row>
    <row r="366" spans="2:26" x14ac:dyDescent="0.25">
      <c r="B366" s="361"/>
      <c r="C366" s="361"/>
      <c r="D366" s="361"/>
      <c r="E366" s="361"/>
      <c r="F366" s="361"/>
      <c r="G366" s="361"/>
      <c r="H366" s="354" t="s">
        <v>195</v>
      </c>
      <c r="I366" s="354"/>
      <c r="J366" s="354"/>
      <c r="K366" s="354"/>
      <c r="L366" s="354"/>
      <c r="M366" s="354"/>
      <c r="N366" s="354"/>
      <c r="O366" s="354"/>
      <c r="P366" s="354"/>
      <c r="Q366" s="355">
        <v>43101</v>
      </c>
      <c r="R366" s="356"/>
      <c r="S366" s="356"/>
      <c r="T366" s="356"/>
      <c r="U366" s="356"/>
      <c r="V366" s="357"/>
      <c r="W366" s="355">
        <v>43465</v>
      </c>
      <c r="X366" s="356"/>
      <c r="Y366" s="356"/>
      <c r="Z366" s="357"/>
    </row>
    <row r="367" spans="2:26" x14ac:dyDescent="0.25">
      <c r="B367" s="361"/>
      <c r="C367" s="361"/>
      <c r="D367" s="361"/>
      <c r="E367" s="361"/>
      <c r="F367" s="361"/>
      <c r="G367" s="361"/>
      <c r="H367" s="489"/>
      <c r="I367" s="489"/>
      <c r="J367" s="489"/>
      <c r="K367" s="489"/>
      <c r="L367" s="489"/>
      <c r="M367" s="489"/>
      <c r="N367" s="489"/>
      <c r="O367" s="489"/>
      <c r="P367" s="489"/>
      <c r="Q367" s="355"/>
      <c r="R367" s="356"/>
      <c r="S367" s="356"/>
      <c r="T367" s="356"/>
      <c r="U367" s="356"/>
      <c r="V367" s="357"/>
      <c r="W367" s="355"/>
      <c r="X367" s="356"/>
      <c r="Y367" s="356"/>
      <c r="Z367" s="357"/>
    </row>
    <row r="368" spans="2:26" x14ac:dyDescent="0.25">
      <c r="B368" s="491"/>
      <c r="C368" s="491"/>
      <c r="D368" s="491"/>
      <c r="E368" s="491"/>
      <c r="F368" s="491"/>
      <c r="G368" s="486"/>
      <c r="H368" s="437"/>
      <c r="I368" s="438"/>
      <c r="J368" s="438"/>
      <c r="K368" s="438"/>
      <c r="L368" s="438"/>
      <c r="M368" s="438"/>
      <c r="N368" s="438"/>
      <c r="O368" s="438"/>
      <c r="P368" s="439"/>
      <c r="Q368" s="355"/>
      <c r="R368" s="356"/>
      <c r="S368" s="356"/>
      <c r="T368" s="356"/>
      <c r="U368" s="356"/>
      <c r="V368" s="357"/>
      <c r="W368" s="355"/>
      <c r="X368" s="356"/>
      <c r="Y368" s="356"/>
      <c r="Z368" s="357"/>
    </row>
    <row r="369" spans="2:26" x14ac:dyDescent="0.25">
      <c r="B369" s="486" t="s">
        <v>196</v>
      </c>
      <c r="C369" s="487"/>
      <c r="D369" s="487"/>
      <c r="E369" s="487"/>
      <c r="F369" s="487"/>
      <c r="G369" s="488"/>
      <c r="H369" s="113" t="s">
        <v>197</v>
      </c>
      <c r="I369" s="113"/>
      <c r="J369" s="113"/>
      <c r="K369" s="113"/>
      <c r="L369" s="113"/>
      <c r="M369" s="113"/>
      <c r="N369" s="113"/>
      <c r="O369" s="113"/>
      <c r="P369" s="114"/>
      <c r="Q369" s="355">
        <v>43101</v>
      </c>
      <c r="R369" s="356"/>
      <c r="S369" s="356"/>
      <c r="T369" s="356"/>
      <c r="U369" s="356"/>
      <c r="V369" s="357"/>
      <c r="W369" s="355">
        <v>43465</v>
      </c>
      <c r="X369" s="356"/>
      <c r="Y369" s="356"/>
      <c r="Z369" s="357"/>
    </row>
    <row r="370" spans="2:26" x14ac:dyDescent="0.25">
      <c r="B370" s="115"/>
      <c r="C370" s="116"/>
      <c r="D370" s="116"/>
      <c r="E370" s="116"/>
      <c r="F370" s="116"/>
      <c r="G370" s="117"/>
      <c r="H370" s="113" t="s">
        <v>198</v>
      </c>
      <c r="I370" s="113"/>
      <c r="J370" s="113"/>
      <c r="K370" s="113"/>
      <c r="L370" s="113"/>
      <c r="M370" s="113"/>
      <c r="N370" s="113"/>
      <c r="O370" s="113"/>
      <c r="P370" s="114"/>
      <c r="Q370" s="355">
        <v>43101</v>
      </c>
      <c r="R370" s="356"/>
      <c r="S370" s="356"/>
      <c r="T370" s="356"/>
      <c r="U370" s="356"/>
      <c r="V370" s="357"/>
      <c r="W370" s="355">
        <v>43465</v>
      </c>
      <c r="X370" s="356"/>
      <c r="Y370" s="356"/>
      <c r="Z370" s="357"/>
    </row>
    <row r="371" spans="2:26" x14ac:dyDescent="0.25">
      <c r="B371" s="115"/>
      <c r="C371" s="116"/>
      <c r="D371" s="116"/>
      <c r="E371" s="116"/>
      <c r="F371" s="116"/>
      <c r="G371" s="117"/>
      <c r="H371" s="483" t="s">
        <v>199</v>
      </c>
      <c r="I371" s="484"/>
      <c r="J371" s="484"/>
      <c r="K371" s="484"/>
      <c r="L371" s="484"/>
      <c r="M371" s="484"/>
      <c r="N371" s="484"/>
      <c r="O371" s="484"/>
      <c r="P371" s="485"/>
      <c r="Q371" s="355">
        <v>43101</v>
      </c>
      <c r="R371" s="356"/>
      <c r="S371" s="356"/>
      <c r="T371" s="356"/>
      <c r="U371" s="356"/>
      <c r="V371" s="357"/>
      <c r="W371" s="355">
        <v>43465</v>
      </c>
      <c r="X371" s="356"/>
      <c r="Y371" s="356"/>
      <c r="Z371" s="357"/>
    </row>
    <row r="372" spans="2:26" x14ac:dyDescent="0.25">
      <c r="B372" s="115"/>
      <c r="C372" s="116"/>
      <c r="D372" s="116"/>
      <c r="E372" s="116"/>
      <c r="F372" s="116"/>
      <c r="G372" s="117"/>
      <c r="H372" s="483" t="s">
        <v>200</v>
      </c>
      <c r="I372" s="484"/>
      <c r="J372" s="484"/>
      <c r="K372" s="484"/>
      <c r="L372" s="484"/>
      <c r="M372" s="484"/>
      <c r="N372" s="484"/>
      <c r="O372" s="484"/>
      <c r="P372" s="485"/>
      <c r="Q372" s="355">
        <v>43101</v>
      </c>
      <c r="R372" s="356"/>
      <c r="S372" s="356"/>
      <c r="T372" s="356"/>
      <c r="U372" s="356"/>
      <c r="V372" s="357"/>
      <c r="W372" s="355">
        <v>43465</v>
      </c>
      <c r="X372" s="356"/>
      <c r="Y372" s="356"/>
      <c r="Z372" s="357"/>
    </row>
    <row r="373" spans="2:26" x14ac:dyDescent="0.25">
      <c r="B373" s="115"/>
      <c r="C373" s="116"/>
      <c r="D373" s="116"/>
      <c r="E373" s="116"/>
      <c r="F373" s="116"/>
      <c r="G373" s="117"/>
      <c r="H373" s="483" t="s">
        <v>201</v>
      </c>
      <c r="I373" s="484"/>
      <c r="J373" s="484"/>
      <c r="K373" s="484"/>
      <c r="L373" s="484"/>
      <c r="M373" s="484"/>
      <c r="N373" s="484"/>
      <c r="O373" s="484"/>
      <c r="P373" s="485"/>
      <c r="Q373" s="355">
        <v>43101</v>
      </c>
      <c r="R373" s="356"/>
      <c r="S373" s="356"/>
      <c r="T373" s="356"/>
      <c r="U373" s="356"/>
      <c r="V373" s="357"/>
      <c r="W373" s="355">
        <v>43465</v>
      </c>
      <c r="X373" s="356"/>
      <c r="Y373" s="356"/>
      <c r="Z373" s="357"/>
    </row>
    <row r="374" spans="2:26" x14ac:dyDescent="0.25">
      <c r="B374" s="115"/>
      <c r="C374" s="116"/>
      <c r="D374" s="116"/>
      <c r="E374" s="116"/>
      <c r="F374" s="116"/>
      <c r="G374" s="117"/>
      <c r="H374" s="113" t="s">
        <v>202</v>
      </c>
      <c r="I374" s="118"/>
      <c r="J374" s="118"/>
      <c r="K374" s="118"/>
      <c r="L374" s="118"/>
      <c r="M374" s="118"/>
      <c r="N374" s="118"/>
      <c r="O374" s="118"/>
      <c r="P374" s="119"/>
      <c r="Q374" s="355">
        <v>43101</v>
      </c>
      <c r="R374" s="356"/>
      <c r="S374" s="356"/>
      <c r="T374" s="356"/>
      <c r="U374" s="356"/>
      <c r="V374" s="357"/>
      <c r="W374" s="355">
        <v>43465</v>
      </c>
      <c r="X374" s="356"/>
      <c r="Y374" s="356"/>
      <c r="Z374" s="357"/>
    </row>
    <row r="375" spans="2:26" x14ac:dyDescent="0.25">
      <c r="B375" s="120"/>
      <c r="C375" s="121"/>
      <c r="D375" s="121"/>
      <c r="E375" s="121"/>
      <c r="F375" s="121"/>
      <c r="G375" s="122"/>
      <c r="H375" s="113"/>
      <c r="I375" s="113"/>
      <c r="J375" s="113"/>
      <c r="K375" s="113"/>
      <c r="L375" s="113"/>
      <c r="M375" s="113"/>
      <c r="N375" s="113"/>
      <c r="O375" s="113"/>
      <c r="P375" s="114"/>
      <c r="Q375" s="355"/>
      <c r="R375" s="356"/>
      <c r="S375" s="356"/>
      <c r="T375" s="356"/>
      <c r="U375" s="356"/>
      <c r="V375" s="357"/>
      <c r="W375" s="355"/>
      <c r="X375" s="356"/>
      <c r="Y375" s="356"/>
      <c r="Z375" s="357"/>
    </row>
    <row r="376" spans="2:26" x14ac:dyDescent="0.25">
      <c r="B376" s="486" t="s">
        <v>203</v>
      </c>
      <c r="C376" s="487"/>
      <c r="D376" s="487"/>
      <c r="E376" s="487"/>
      <c r="F376" s="487"/>
      <c r="G376" s="488"/>
      <c r="H376" s="492" t="s">
        <v>204</v>
      </c>
      <c r="I376" s="492"/>
      <c r="J376" s="492"/>
      <c r="K376" s="492"/>
      <c r="L376" s="492"/>
      <c r="M376" s="492"/>
      <c r="N376" s="492"/>
      <c r="O376" s="492"/>
      <c r="P376" s="492"/>
      <c r="Q376" s="355">
        <v>43101</v>
      </c>
      <c r="R376" s="356"/>
      <c r="S376" s="356"/>
      <c r="T376" s="356"/>
      <c r="U376" s="356"/>
      <c r="V376" s="357"/>
      <c r="W376" s="355">
        <v>43465</v>
      </c>
      <c r="X376" s="356"/>
      <c r="Y376" s="356"/>
      <c r="Z376" s="357"/>
    </row>
    <row r="377" spans="2:26" x14ac:dyDescent="0.25">
      <c r="B377" s="497"/>
      <c r="C377" s="498"/>
      <c r="D377" s="498"/>
      <c r="E377" s="498"/>
      <c r="F377" s="498"/>
      <c r="G377" s="499"/>
      <c r="H377" s="493" t="s">
        <v>205</v>
      </c>
      <c r="I377" s="494"/>
      <c r="J377" s="494"/>
      <c r="K377" s="494"/>
      <c r="L377" s="494"/>
      <c r="M377" s="494"/>
      <c r="N377" s="494"/>
      <c r="O377" s="494"/>
      <c r="P377" s="495"/>
      <c r="Q377" s="355">
        <v>43101</v>
      </c>
      <c r="R377" s="356"/>
      <c r="S377" s="356"/>
      <c r="T377" s="356"/>
      <c r="U377" s="356"/>
      <c r="V377" s="357"/>
      <c r="W377" s="355">
        <v>43465</v>
      </c>
      <c r="X377" s="356"/>
      <c r="Y377" s="356"/>
      <c r="Z377" s="357"/>
    </row>
    <row r="378" spans="2:26" x14ac:dyDescent="0.25">
      <c r="B378" s="497"/>
      <c r="C378" s="498"/>
      <c r="D378" s="498"/>
      <c r="E378" s="498"/>
      <c r="F378" s="498"/>
      <c r="G378" s="499"/>
      <c r="H378" s="112" t="s">
        <v>206</v>
      </c>
      <c r="I378" s="113"/>
      <c r="J378" s="113"/>
      <c r="K378" s="113"/>
      <c r="L378" s="113"/>
      <c r="M378" s="113"/>
      <c r="N378" s="113"/>
      <c r="O378" s="113"/>
      <c r="P378" s="113"/>
      <c r="Q378" s="355">
        <v>43101</v>
      </c>
      <c r="R378" s="356"/>
      <c r="S378" s="356"/>
      <c r="T378" s="356"/>
      <c r="U378" s="356"/>
      <c r="V378" s="357"/>
      <c r="W378" s="355">
        <v>43465</v>
      </c>
      <c r="X378" s="356"/>
      <c r="Y378" s="356"/>
      <c r="Z378" s="357"/>
    </row>
    <row r="379" spans="2:26" x14ac:dyDescent="0.25">
      <c r="B379" s="497"/>
      <c r="C379" s="498"/>
      <c r="D379" s="498"/>
      <c r="E379" s="498"/>
      <c r="F379" s="498"/>
      <c r="G379" s="499"/>
      <c r="H379" s="496" t="s">
        <v>207</v>
      </c>
      <c r="I379" s="496"/>
      <c r="J379" s="496"/>
      <c r="K379" s="496"/>
      <c r="L379" s="496"/>
      <c r="M379" s="496"/>
      <c r="N379" s="496"/>
      <c r="O379" s="496"/>
      <c r="P379" s="496"/>
      <c r="Q379" s="355">
        <v>43101</v>
      </c>
      <c r="R379" s="356"/>
      <c r="S379" s="356"/>
      <c r="T379" s="356"/>
      <c r="U379" s="356"/>
      <c r="V379" s="357"/>
      <c r="W379" s="355">
        <v>43465</v>
      </c>
      <c r="X379" s="356"/>
      <c r="Y379" s="356"/>
      <c r="Z379" s="357"/>
    </row>
    <row r="380" spans="2:26" x14ac:dyDescent="0.25">
      <c r="B380" s="497"/>
      <c r="C380" s="498"/>
      <c r="D380" s="498"/>
      <c r="E380" s="498"/>
      <c r="F380" s="498"/>
      <c r="G380" s="499"/>
      <c r="H380" s="354" t="s">
        <v>208</v>
      </c>
      <c r="I380" s="354"/>
      <c r="J380" s="354"/>
      <c r="K380" s="354"/>
      <c r="L380" s="354"/>
      <c r="M380" s="354"/>
      <c r="N380" s="354"/>
      <c r="O380" s="354"/>
      <c r="P380" s="354"/>
      <c r="Q380" s="355">
        <v>43101</v>
      </c>
      <c r="R380" s="356"/>
      <c r="S380" s="356"/>
      <c r="T380" s="356"/>
      <c r="U380" s="356"/>
      <c r="V380" s="357"/>
      <c r="W380" s="355">
        <v>43465</v>
      </c>
      <c r="X380" s="356"/>
      <c r="Y380" s="356"/>
      <c r="Z380" s="357"/>
    </row>
    <row r="381" spans="2:26" x14ac:dyDescent="0.25">
      <c r="B381" s="497"/>
      <c r="C381" s="498"/>
      <c r="D381" s="498"/>
      <c r="E381" s="498"/>
      <c r="F381" s="498"/>
      <c r="G381" s="499"/>
      <c r="H381" s="113"/>
      <c r="I381" s="113"/>
      <c r="J381" s="113"/>
      <c r="K381" s="113"/>
      <c r="L381" s="113"/>
      <c r="M381" s="113"/>
      <c r="N381" s="113"/>
      <c r="O381" s="113"/>
      <c r="P381" s="114"/>
      <c r="Q381" s="355"/>
      <c r="R381" s="356"/>
      <c r="S381" s="356"/>
      <c r="T381" s="356"/>
      <c r="U381" s="356"/>
      <c r="V381" s="357"/>
      <c r="W381" s="54"/>
      <c r="X381" s="55"/>
      <c r="Y381" s="55"/>
      <c r="Z381" s="56"/>
    </row>
    <row r="382" spans="2:26" x14ac:dyDescent="0.25">
      <c r="B382" s="500"/>
      <c r="C382" s="501"/>
      <c r="D382" s="501"/>
      <c r="E382" s="501"/>
      <c r="F382" s="501"/>
      <c r="G382" s="502"/>
      <c r="H382" s="112"/>
      <c r="I382" s="113"/>
      <c r="J382" s="113"/>
      <c r="K382" s="113"/>
      <c r="L382" s="113"/>
      <c r="M382" s="113"/>
      <c r="N382" s="113"/>
      <c r="O382" s="113"/>
      <c r="P382" s="114"/>
      <c r="Q382" s="355"/>
      <c r="R382" s="356"/>
      <c r="S382" s="356"/>
      <c r="T382" s="356"/>
      <c r="U382" s="356"/>
      <c r="V382" s="357"/>
      <c r="W382" s="355"/>
      <c r="X382" s="356"/>
      <c r="Y382" s="356"/>
      <c r="Z382" s="357"/>
    </row>
    <row r="383" spans="2:26" x14ac:dyDescent="0.25">
      <c r="B383" s="11"/>
      <c r="C383" s="12"/>
      <c r="D383" s="12"/>
      <c r="E383" s="12"/>
      <c r="F383" s="12"/>
      <c r="G383" s="13"/>
      <c r="H383" s="14"/>
      <c r="I383" s="380" t="s">
        <v>93</v>
      </c>
      <c r="J383" s="381"/>
      <c r="K383" s="381"/>
      <c r="L383" s="381"/>
      <c r="M383" s="381"/>
      <c r="N383" s="381"/>
      <c r="O383" s="381"/>
      <c r="P383" s="382"/>
      <c r="Q383" s="383"/>
      <c r="R383" s="384"/>
      <c r="S383" s="384"/>
      <c r="T383" s="384"/>
      <c r="U383" s="384"/>
      <c r="V383" s="385"/>
      <c r="W383" s="383"/>
      <c r="X383" s="384"/>
      <c r="Y383" s="384"/>
      <c r="Z383" s="385"/>
    </row>
    <row r="384" spans="2:26" x14ac:dyDescent="0.25">
      <c r="B384" s="386"/>
      <c r="C384" s="387"/>
      <c r="D384" s="387"/>
      <c r="E384" s="387"/>
      <c r="F384" s="387"/>
      <c r="G384" s="387"/>
      <c r="H384" s="387"/>
      <c r="I384" s="387"/>
      <c r="J384" s="387"/>
      <c r="K384" s="387"/>
      <c r="L384" s="387"/>
      <c r="M384" s="387"/>
      <c r="N384" s="387"/>
      <c r="O384" s="387"/>
      <c r="P384" s="387"/>
      <c r="Q384" s="387"/>
      <c r="R384" s="387"/>
      <c r="S384" s="387"/>
      <c r="T384" s="387"/>
      <c r="U384" s="387"/>
      <c r="V384" s="387"/>
      <c r="W384" s="387"/>
      <c r="X384" s="387"/>
      <c r="Y384" s="387"/>
      <c r="Z384" s="388"/>
    </row>
    <row r="385" spans="1:26" x14ac:dyDescent="0.25">
      <c r="B385" s="389" t="s">
        <v>35</v>
      </c>
      <c r="C385" s="389"/>
      <c r="D385" s="389"/>
      <c r="E385" s="389"/>
      <c r="F385" s="389"/>
      <c r="G385" s="389"/>
      <c r="H385" s="49" t="s">
        <v>36</v>
      </c>
      <c r="I385" s="389" t="s">
        <v>37</v>
      </c>
      <c r="J385" s="389"/>
      <c r="K385" s="389"/>
      <c r="L385" s="389"/>
      <c r="M385" s="389"/>
      <c r="N385" s="389"/>
      <c r="O385" s="389"/>
      <c r="P385" s="389"/>
      <c r="Q385" s="390" t="s">
        <v>36</v>
      </c>
      <c r="R385" s="391"/>
      <c r="S385" s="376"/>
      <c r="T385" s="376"/>
      <c r="U385" s="376"/>
      <c r="V385" s="376"/>
      <c r="W385" s="376"/>
      <c r="X385" s="376"/>
      <c r="Y385" s="376"/>
      <c r="Z385" s="377"/>
    </row>
    <row r="386" spans="1:26" x14ac:dyDescent="0.25">
      <c r="B386" s="378" t="s">
        <v>209</v>
      </c>
      <c r="C386" s="379"/>
      <c r="D386" s="379"/>
      <c r="E386" s="379"/>
      <c r="F386" s="373"/>
      <c r="G386" s="374"/>
      <c r="H386" s="15"/>
      <c r="I386" s="372" t="s">
        <v>210</v>
      </c>
      <c r="J386" s="373"/>
      <c r="K386" s="373"/>
      <c r="L386" s="373"/>
      <c r="M386" s="373"/>
      <c r="N386" s="373"/>
      <c r="O386" s="373"/>
      <c r="P386" s="374"/>
      <c r="Q386" s="375"/>
      <c r="R386" s="376"/>
      <c r="S386" s="376"/>
      <c r="T386" s="376"/>
      <c r="U386" s="376"/>
      <c r="V386" s="376"/>
      <c r="W386" s="376"/>
      <c r="X386" s="376"/>
      <c r="Y386" s="376"/>
      <c r="Z386" s="377"/>
    </row>
    <row r="387" spans="1:26" x14ac:dyDescent="0.25">
      <c r="B387" s="378" t="s">
        <v>211</v>
      </c>
      <c r="C387" s="379"/>
      <c r="D387" s="379"/>
      <c r="E387" s="379"/>
      <c r="F387" s="373"/>
      <c r="G387" s="374"/>
      <c r="H387" s="15"/>
      <c r="I387" s="372" t="s">
        <v>212</v>
      </c>
      <c r="J387" s="373"/>
      <c r="K387" s="373"/>
      <c r="L387" s="373"/>
      <c r="M387" s="373"/>
      <c r="N387" s="373"/>
      <c r="O387" s="373"/>
      <c r="P387" s="374"/>
      <c r="Q387" s="375"/>
      <c r="R387" s="376"/>
      <c r="S387" s="376"/>
      <c r="T387" s="376"/>
      <c r="U387" s="376"/>
      <c r="V387" s="376"/>
      <c r="W387" s="376"/>
      <c r="X387" s="376"/>
      <c r="Y387" s="376"/>
      <c r="Z387" s="377"/>
    </row>
    <row r="388" spans="1:26" x14ac:dyDescent="0.25">
      <c r="B388" s="372" t="s">
        <v>213</v>
      </c>
      <c r="C388" s="373"/>
      <c r="D388" s="373"/>
      <c r="E388" s="373"/>
      <c r="F388" s="373"/>
      <c r="G388" s="374"/>
      <c r="H388" s="15"/>
      <c r="I388" s="372"/>
      <c r="J388" s="373"/>
      <c r="K388" s="373"/>
      <c r="L388" s="373"/>
      <c r="M388" s="373"/>
      <c r="N388" s="373"/>
      <c r="O388" s="373"/>
      <c r="P388" s="374"/>
      <c r="Q388" s="375"/>
      <c r="R388" s="376"/>
      <c r="S388" s="376"/>
      <c r="T388" s="376"/>
      <c r="U388" s="376"/>
      <c r="V388" s="376"/>
      <c r="W388" s="376"/>
      <c r="X388" s="376"/>
      <c r="Y388" s="376"/>
      <c r="Z388" s="377"/>
    </row>
    <row r="389" spans="1:26" x14ac:dyDescent="0.25">
      <c r="B389" s="372" t="s">
        <v>214</v>
      </c>
      <c r="C389" s="373"/>
      <c r="D389" s="373"/>
      <c r="E389" s="373"/>
      <c r="F389" s="373"/>
      <c r="G389" s="374"/>
      <c r="H389" s="15"/>
      <c r="I389" s="372"/>
      <c r="J389" s="373"/>
      <c r="K389" s="373"/>
      <c r="L389" s="373"/>
      <c r="M389" s="373"/>
      <c r="N389" s="373"/>
      <c r="O389" s="373"/>
      <c r="P389" s="374"/>
      <c r="Q389" s="375"/>
      <c r="R389" s="376"/>
      <c r="S389" s="376"/>
      <c r="T389" s="376"/>
      <c r="U389" s="376"/>
      <c r="V389" s="376"/>
      <c r="W389" s="376"/>
      <c r="X389" s="376"/>
      <c r="Y389" s="376"/>
      <c r="Z389" s="377"/>
    </row>
    <row r="390" spans="1:26" x14ac:dyDescent="0.25">
      <c r="B390" s="372"/>
      <c r="C390" s="373"/>
      <c r="D390" s="373"/>
      <c r="E390" s="373"/>
      <c r="F390" s="373"/>
      <c r="G390" s="374"/>
      <c r="H390" s="15"/>
      <c r="I390" s="372"/>
      <c r="J390" s="373"/>
      <c r="K390" s="373"/>
      <c r="L390" s="373"/>
      <c r="M390" s="373"/>
      <c r="N390" s="373"/>
      <c r="O390" s="373"/>
      <c r="P390" s="374"/>
      <c r="Q390" s="375"/>
      <c r="R390" s="376"/>
      <c r="S390" s="376"/>
      <c r="T390" s="376"/>
      <c r="U390" s="376"/>
      <c r="V390" s="376"/>
      <c r="W390" s="376"/>
      <c r="X390" s="376"/>
      <c r="Y390" s="376"/>
      <c r="Z390" s="377"/>
    </row>
    <row r="391" spans="1:26" x14ac:dyDescent="0.25">
      <c r="B391" s="400"/>
      <c r="C391" s="401"/>
      <c r="D391" s="401"/>
      <c r="E391" s="401"/>
      <c r="F391" s="401"/>
      <c r="G391" s="401"/>
      <c r="H391" s="401"/>
      <c r="I391" s="401"/>
      <c r="J391" s="401"/>
      <c r="K391" s="401"/>
      <c r="L391" s="401"/>
      <c r="M391" s="401"/>
      <c r="N391" s="401"/>
      <c r="O391" s="401"/>
      <c r="P391" s="401"/>
      <c r="Q391" s="401"/>
      <c r="R391" s="401"/>
      <c r="S391" s="401"/>
      <c r="T391" s="401"/>
      <c r="U391" s="401"/>
      <c r="V391" s="401"/>
      <c r="W391" s="401"/>
      <c r="X391" s="401"/>
      <c r="Y391" s="401"/>
      <c r="Z391" s="402"/>
    </row>
    <row r="392" spans="1:26" x14ac:dyDescent="0.25">
      <c r="B392" s="406" t="s">
        <v>38</v>
      </c>
      <c r="C392" s="57"/>
      <c r="D392" s="57"/>
      <c r="E392" s="57"/>
      <c r="F392" s="16" t="s">
        <v>39</v>
      </c>
      <c r="G392" s="378" t="s">
        <v>215</v>
      </c>
      <c r="H392" s="373"/>
      <c r="I392" s="373"/>
      <c r="J392" s="373"/>
      <c r="K392" s="373"/>
      <c r="L392" s="373"/>
      <c r="M392" s="373"/>
      <c r="N392" s="373"/>
      <c r="O392" s="373"/>
      <c r="P392" s="373"/>
      <c r="Q392" s="373"/>
      <c r="R392" s="373"/>
      <c r="S392" s="373"/>
      <c r="T392" s="373"/>
      <c r="U392" s="373"/>
      <c r="V392" s="373"/>
      <c r="W392" s="373"/>
      <c r="X392" s="373"/>
      <c r="Y392" s="373"/>
      <c r="Z392" s="374"/>
    </row>
    <row r="393" spans="1:26" x14ac:dyDescent="0.25">
      <c r="B393" s="407"/>
      <c r="C393" s="58"/>
      <c r="D393" s="58"/>
      <c r="E393" s="58"/>
      <c r="F393" s="16" t="s">
        <v>40</v>
      </c>
      <c r="G393" s="409" t="s">
        <v>216</v>
      </c>
      <c r="H393" s="410"/>
      <c r="I393" s="410"/>
      <c r="J393" s="410"/>
      <c r="K393" s="410"/>
      <c r="L393" s="410"/>
      <c r="M393" s="410"/>
      <c r="N393" s="410"/>
      <c r="O393" s="410"/>
      <c r="P393" s="410"/>
      <c r="Q393" s="410"/>
      <c r="R393" s="410"/>
      <c r="S393" s="410"/>
      <c r="T393" s="410"/>
      <c r="U393" s="410"/>
      <c r="V393" s="410"/>
      <c r="W393" s="410"/>
      <c r="X393" s="410"/>
      <c r="Y393" s="410"/>
      <c r="Z393" s="411"/>
    </row>
    <row r="394" spans="1:26" x14ac:dyDescent="0.25">
      <c r="B394" s="407"/>
      <c r="C394" s="58"/>
      <c r="D394" s="58"/>
      <c r="E394" s="58"/>
      <c r="F394" s="412" t="s">
        <v>41</v>
      </c>
      <c r="G394" s="414" t="s">
        <v>131</v>
      </c>
      <c r="H394" s="415"/>
      <c r="I394" s="415"/>
      <c r="J394" s="415"/>
      <c r="K394" s="415"/>
      <c r="L394" s="415"/>
      <c r="M394" s="415"/>
      <c r="N394" s="415"/>
      <c r="O394" s="415"/>
      <c r="P394" s="415"/>
      <c r="Q394" s="415"/>
      <c r="R394" s="415"/>
      <c r="S394" s="415"/>
      <c r="T394" s="415"/>
      <c r="U394" s="415"/>
      <c r="V394" s="415"/>
      <c r="W394" s="415"/>
      <c r="X394" s="415"/>
      <c r="Y394" s="415"/>
      <c r="Z394" s="416"/>
    </row>
    <row r="395" spans="1:26" x14ac:dyDescent="0.25">
      <c r="B395" s="408"/>
      <c r="C395" s="59"/>
      <c r="D395" s="59"/>
      <c r="E395" s="59"/>
      <c r="F395" s="413"/>
      <c r="G395" s="417"/>
      <c r="H395" s="418"/>
      <c r="I395" s="418"/>
      <c r="J395" s="418"/>
      <c r="K395" s="418"/>
      <c r="L395" s="418"/>
      <c r="M395" s="418"/>
      <c r="N395" s="418"/>
      <c r="O395" s="418"/>
      <c r="P395" s="418"/>
      <c r="Q395" s="418"/>
      <c r="R395" s="418"/>
      <c r="S395" s="418"/>
      <c r="T395" s="418"/>
      <c r="U395" s="418"/>
      <c r="V395" s="418"/>
      <c r="W395" s="418"/>
      <c r="X395" s="418"/>
      <c r="Y395" s="418"/>
      <c r="Z395" s="419"/>
    </row>
    <row r="396" spans="1:26" x14ac:dyDescent="0.25">
      <c r="B396" s="400"/>
      <c r="C396" s="401"/>
      <c r="D396" s="401"/>
      <c r="E396" s="401"/>
      <c r="F396" s="401"/>
      <c r="G396" s="401"/>
      <c r="H396" s="401"/>
      <c r="I396" s="401"/>
      <c r="J396" s="401"/>
      <c r="K396" s="401"/>
      <c r="L396" s="401"/>
      <c r="M396" s="401"/>
      <c r="N396" s="401"/>
      <c r="O396" s="401"/>
      <c r="P396" s="401"/>
      <c r="Q396" s="401"/>
      <c r="R396" s="401"/>
      <c r="S396" s="401"/>
      <c r="T396" s="401"/>
      <c r="U396" s="401"/>
      <c r="V396" s="401"/>
      <c r="W396" s="401"/>
      <c r="X396" s="401"/>
      <c r="Y396" s="401"/>
      <c r="Z396" s="402"/>
    </row>
    <row r="398" spans="1:26" x14ac:dyDescent="0.25">
      <c r="B398" s="17" t="s">
        <v>42</v>
      </c>
      <c r="C398" s="17"/>
      <c r="D398" s="17"/>
      <c r="E398" s="17"/>
    </row>
    <row r="400" spans="1:26" x14ac:dyDescent="0.25">
      <c r="A400" s="20"/>
      <c r="B400" s="64" t="s">
        <v>43</v>
      </c>
      <c r="C400" s="64"/>
      <c r="D400" s="64"/>
      <c r="E400" s="64"/>
      <c r="F400" s="64">
        <v>1000</v>
      </c>
      <c r="G400" s="64">
        <v>2000</v>
      </c>
      <c r="H400" s="64">
        <v>3000</v>
      </c>
      <c r="I400" s="64">
        <v>4000</v>
      </c>
      <c r="J400" s="403">
        <v>5000</v>
      </c>
      <c r="K400" s="403"/>
      <c r="L400" s="403"/>
      <c r="M400" s="403">
        <v>6000</v>
      </c>
      <c r="N400" s="403"/>
      <c r="O400" s="397"/>
      <c r="P400" s="397"/>
      <c r="Q400" s="397">
        <v>8000</v>
      </c>
      <c r="R400" s="398"/>
      <c r="S400" s="398"/>
      <c r="T400" s="399"/>
      <c r="U400" s="65"/>
      <c r="V400" s="404" t="s">
        <v>0</v>
      </c>
      <c r="W400" s="405"/>
      <c r="X400" s="405"/>
      <c r="Y400" s="405"/>
      <c r="Z400" s="20"/>
    </row>
    <row r="401" spans="1:26" x14ac:dyDescent="0.25">
      <c r="A401" s="20"/>
      <c r="B401" s="18">
        <v>1</v>
      </c>
      <c r="C401" s="18" t="s">
        <v>217</v>
      </c>
      <c r="D401" s="18"/>
      <c r="E401" s="18"/>
      <c r="F401" s="63">
        <f>844067+382772+464330</f>
        <v>1691169</v>
      </c>
      <c r="G401" s="63">
        <f>277831.46+132706.24+162672.41</f>
        <v>573210.11</v>
      </c>
      <c r="H401" s="63">
        <f>27548.13+51431.43+21585.57</f>
        <v>100565.13</v>
      </c>
      <c r="I401" s="63">
        <v>0</v>
      </c>
      <c r="J401" s="503">
        <f>83013.59+31615.61+30743.53</f>
        <v>145372.72999999998</v>
      </c>
      <c r="K401" s="504"/>
      <c r="L401" s="505"/>
      <c r="M401" s="503">
        <v>0</v>
      </c>
      <c r="N401" s="504"/>
      <c r="O401" s="504"/>
      <c r="P401" s="504"/>
      <c r="Q401" s="503">
        <v>0</v>
      </c>
      <c r="R401" s="504"/>
      <c r="S401" s="504"/>
      <c r="T401" s="505"/>
      <c r="U401" s="62"/>
      <c r="V401" s="443">
        <f>+F401+G401+H401+I401+J401+M401+Q401</f>
        <v>2510316.9699999997</v>
      </c>
      <c r="W401" s="444"/>
      <c r="X401" s="444"/>
      <c r="Y401" s="444"/>
      <c r="Z401" s="19"/>
    </row>
    <row r="402" spans="1:26" x14ac:dyDescent="0.25">
      <c r="A402" s="20"/>
      <c r="B402" s="22">
        <v>2</v>
      </c>
      <c r="C402" s="22" t="s">
        <v>131</v>
      </c>
      <c r="D402" s="22"/>
      <c r="E402" s="22"/>
      <c r="F402" s="63">
        <v>0</v>
      </c>
      <c r="G402" s="63">
        <f>4102065.87+641786.34+776715.12+1461600</f>
        <v>6982167.3300000001</v>
      </c>
      <c r="H402" s="63">
        <v>4971263.0199999996</v>
      </c>
      <c r="I402" s="63">
        <v>57611.09</v>
      </c>
      <c r="J402" s="503">
        <v>500000</v>
      </c>
      <c r="K402" s="504"/>
      <c r="L402" s="505"/>
      <c r="M402" s="503">
        <f>3981526.29+26283877.6+5938075.92+2991990.29+2399197.82+1858724.39+14904675.74</f>
        <v>58358068.050000004</v>
      </c>
      <c r="N402" s="504"/>
      <c r="O402" s="504"/>
      <c r="P402" s="504"/>
      <c r="Q402" s="503">
        <v>1141313.73</v>
      </c>
      <c r="R402" s="504"/>
      <c r="S402" s="504"/>
      <c r="T402" s="505"/>
      <c r="U402" s="62"/>
      <c r="V402" s="395">
        <f>+F402+G402+H402+I402+J402+M402+Q402</f>
        <v>72010423.220000014</v>
      </c>
      <c r="W402" s="396"/>
      <c r="X402" s="396"/>
      <c r="Y402" s="396"/>
      <c r="Z402" s="21"/>
    </row>
    <row r="403" spans="1:26" x14ac:dyDescent="0.25">
      <c r="A403" s="20"/>
      <c r="B403" s="22">
        <v>6</v>
      </c>
      <c r="C403" s="22"/>
      <c r="D403" s="22"/>
      <c r="E403" s="22"/>
      <c r="F403" s="66"/>
      <c r="G403" s="66"/>
      <c r="H403" s="66"/>
      <c r="I403" s="66"/>
      <c r="J403" s="397"/>
      <c r="K403" s="398"/>
      <c r="L403" s="399"/>
      <c r="M403" s="397"/>
      <c r="N403" s="398"/>
      <c r="O403" s="398"/>
      <c r="P403" s="398"/>
      <c r="Q403" s="397"/>
      <c r="R403" s="398"/>
      <c r="S403" s="398"/>
      <c r="T403" s="399"/>
      <c r="U403" s="65"/>
      <c r="V403" s="403"/>
      <c r="W403" s="405"/>
      <c r="X403" s="405"/>
      <c r="Y403" s="405"/>
      <c r="Z403" s="20"/>
    </row>
    <row r="404" spans="1:26" x14ac:dyDescent="0.25">
      <c r="A404" s="20"/>
      <c r="B404" s="18" t="s">
        <v>0</v>
      </c>
      <c r="C404" s="18"/>
      <c r="D404" s="18"/>
      <c r="E404" s="18"/>
      <c r="F404" s="70">
        <f>+F401+F402</f>
        <v>1691169</v>
      </c>
      <c r="G404" s="70">
        <f>+G401+G402</f>
        <v>7555377.4400000004</v>
      </c>
      <c r="H404" s="70">
        <f>+H401+H402</f>
        <v>5071828.1499999994</v>
      </c>
      <c r="I404" s="70">
        <f>+I401+I402</f>
        <v>57611.09</v>
      </c>
      <c r="J404" s="506">
        <f>+J401+J402</f>
        <v>645372.73</v>
      </c>
      <c r="K404" s="507"/>
      <c r="L404" s="508"/>
      <c r="M404" s="506">
        <f>+M401+M402</f>
        <v>58358068.050000004</v>
      </c>
      <c r="N404" s="507"/>
      <c r="O404" s="507"/>
      <c r="P404" s="508"/>
      <c r="Q404" s="506">
        <f>+Q401+Q402</f>
        <v>1141313.73</v>
      </c>
      <c r="R404" s="507"/>
      <c r="S404" s="507"/>
      <c r="T404" s="508"/>
      <c r="U404" s="70"/>
      <c r="V404" s="506">
        <f>+V401+V402</f>
        <v>74520740.190000013</v>
      </c>
      <c r="W404" s="507"/>
      <c r="X404" s="507"/>
      <c r="Y404" s="508"/>
      <c r="Z404" s="20"/>
    </row>
    <row r="405" spans="1:26" x14ac:dyDescent="0.2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7" spans="1:26" ht="23.25" x14ac:dyDescent="0.35">
      <c r="B407" s="165" t="s">
        <v>47</v>
      </c>
      <c r="C407" s="166"/>
      <c r="D407" s="166"/>
      <c r="E407" s="166"/>
      <c r="F407" s="166"/>
      <c r="G407" s="166"/>
      <c r="H407" s="166"/>
      <c r="I407" s="166"/>
      <c r="J407" s="166"/>
      <c r="K407" s="166"/>
      <c r="L407" s="166"/>
      <c r="M407" s="166"/>
      <c r="N407" s="166"/>
      <c r="O407" s="166"/>
      <c r="P407" s="166"/>
      <c r="Q407" s="166"/>
      <c r="R407" s="166"/>
      <c r="S407" s="166"/>
      <c r="T407" s="166"/>
      <c r="U407" s="166"/>
      <c r="V407" s="166"/>
      <c r="W407" s="166"/>
      <c r="X407" s="166"/>
      <c r="Y407" s="166"/>
      <c r="Z407" s="167"/>
    </row>
    <row r="408" spans="1:26" ht="20.25" x14ac:dyDescent="0.3">
      <c r="B408" s="168" t="s">
        <v>218</v>
      </c>
      <c r="C408" s="169"/>
      <c r="D408" s="169"/>
      <c r="E408" s="169"/>
      <c r="F408" s="169"/>
      <c r="G408" s="169"/>
      <c r="H408" s="169"/>
      <c r="I408" s="169"/>
      <c r="J408" s="169"/>
      <c r="K408" s="169"/>
      <c r="L408" s="169"/>
      <c r="M408" s="169"/>
      <c r="N408" s="169"/>
      <c r="O408" s="169"/>
      <c r="P408" s="169"/>
      <c r="Q408" s="169"/>
      <c r="R408" s="169"/>
      <c r="S408" s="169"/>
      <c r="T408" s="169"/>
      <c r="U408" s="169"/>
      <c r="V408" s="169"/>
      <c r="W408" s="169"/>
      <c r="X408" s="169"/>
      <c r="Y408" s="169"/>
      <c r="Z408" s="170"/>
    </row>
    <row r="409" spans="1:26" ht="18" x14ac:dyDescent="0.25">
      <c r="B409" s="171" t="s">
        <v>219</v>
      </c>
      <c r="C409" s="172"/>
      <c r="D409" s="172"/>
      <c r="E409" s="172"/>
      <c r="F409" s="172"/>
      <c r="G409" s="172"/>
      <c r="H409" s="172"/>
      <c r="I409" s="172"/>
      <c r="J409" s="172"/>
      <c r="K409" s="172"/>
      <c r="L409" s="172"/>
      <c r="M409" s="172"/>
      <c r="N409" s="172"/>
      <c r="O409" s="172"/>
      <c r="P409" s="172"/>
      <c r="Q409" s="172"/>
      <c r="R409" s="172"/>
      <c r="S409" s="172"/>
      <c r="T409" s="172"/>
      <c r="U409" s="172"/>
      <c r="V409" s="172"/>
      <c r="W409" s="172"/>
      <c r="X409" s="172"/>
      <c r="Y409" s="172"/>
      <c r="Z409" s="173"/>
    </row>
    <row r="410" spans="1:26" ht="18" x14ac:dyDescent="0.25">
      <c r="B410" s="171" t="s">
        <v>50</v>
      </c>
      <c r="C410" s="172"/>
      <c r="D410" s="172"/>
      <c r="E410" s="172"/>
      <c r="F410" s="172"/>
      <c r="G410" s="172"/>
      <c r="H410" s="172"/>
      <c r="I410" s="172"/>
      <c r="J410" s="172"/>
      <c r="K410" s="172"/>
      <c r="L410" s="172"/>
      <c r="M410" s="172"/>
      <c r="N410" s="172"/>
      <c r="O410" s="172"/>
      <c r="P410" s="172"/>
      <c r="Q410" s="172"/>
      <c r="R410" s="172"/>
      <c r="S410" s="172"/>
      <c r="T410" s="172"/>
      <c r="U410" s="172"/>
      <c r="V410" s="172"/>
      <c r="W410" s="172"/>
      <c r="X410" s="172"/>
      <c r="Y410" s="172"/>
      <c r="Z410" s="173"/>
    </row>
    <row r="411" spans="1:26" x14ac:dyDescent="0.25">
      <c r="B411" s="174"/>
      <c r="C411" s="175"/>
      <c r="D411" s="175"/>
      <c r="E411" s="175"/>
      <c r="F411" s="143"/>
      <c r="G411" s="143"/>
      <c r="H411" s="143"/>
      <c r="I411" s="143"/>
      <c r="J411" s="143"/>
      <c r="K411" s="143"/>
      <c r="L411" s="143"/>
      <c r="M411" s="143"/>
      <c r="N411" s="143"/>
      <c r="O411" s="143"/>
      <c r="P411" s="143"/>
      <c r="Q411" s="143"/>
      <c r="R411" s="143"/>
      <c r="S411" s="143"/>
      <c r="T411" s="143"/>
      <c r="U411" s="143"/>
      <c r="V411" s="143"/>
      <c r="W411" s="143"/>
      <c r="X411" s="143"/>
      <c r="Y411" s="143"/>
      <c r="Z411" s="144"/>
    </row>
    <row r="412" spans="1:26" x14ac:dyDescent="0.25">
      <c r="B412" s="142"/>
      <c r="C412" s="143"/>
      <c r="D412" s="143"/>
      <c r="E412" s="143"/>
      <c r="F412" s="143"/>
      <c r="G412" s="143"/>
      <c r="H412" s="143"/>
      <c r="I412" s="143"/>
      <c r="J412" s="143"/>
      <c r="K412" s="143"/>
      <c r="L412" s="143"/>
      <c r="M412" s="143"/>
      <c r="N412" s="143"/>
      <c r="O412" s="143"/>
      <c r="P412" s="143"/>
      <c r="Q412" s="143"/>
      <c r="R412" s="143"/>
      <c r="S412" s="143"/>
      <c r="T412" s="143"/>
      <c r="U412" s="143"/>
      <c r="V412" s="143"/>
      <c r="W412" s="143"/>
      <c r="X412" s="143"/>
      <c r="Y412" s="143"/>
      <c r="Z412" s="144"/>
    </row>
    <row r="413" spans="1:26" x14ac:dyDescent="0.25">
      <c r="B413" s="142"/>
      <c r="C413" s="143"/>
      <c r="D413" s="143"/>
      <c r="E413" s="143"/>
      <c r="F413" s="143"/>
      <c r="G413" s="143"/>
      <c r="H413" s="143"/>
      <c r="I413" s="143"/>
      <c r="J413" s="143"/>
      <c r="K413" s="143"/>
      <c r="L413" s="143"/>
      <c r="M413" s="143"/>
      <c r="N413" s="143"/>
      <c r="O413" s="143"/>
      <c r="P413" s="143"/>
      <c r="Q413" s="143"/>
      <c r="R413" s="143"/>
      <c r="S413" s="143"/>
      <c r="T413" s="143"/>
      <c r="U413" s="143"/>
      <c r="V413" s="143"/>
      <c r="W413" s="143"/>
      <c r="X413" s="143"/>
      <c r="Y413" s="143"/>
      <c r="Z413" s="144"/>
    </row>
    <row r="414" spans="1:26" x14ac:dyDescent="0.25">
      <c r="B414" s="145"/>
      <c r="C414" s="146"/>
      <c r="D414" s="146"/>
      <c r="E414" s="146"/>
      <c r="F414" s="146"/>
      <c r="G414" s="146"/>
      <c r="H414" s="146"/>
      <c r="I414" s="146"/>
      <c r="J414" s="146"/>
      <c r="K414" s="146"/>
      <c r="L414" s="146"/>
      <c r="M414" s="146"/>
      <c r="N414" s="146"/>
      <c r="O414" s="146"/>
      <c r="P414" s="146"/>
      <c r="Q414" s="146"/>
      <c r="R414" s="146"/>
      <c r="S414" s="146"/>
      <c r="T414" s="146"/>
      <c r="U414" s="146"/>
      <c r="V414" s="146"/>
      <c r="W414" s="146"/>
      <c r="X414" s="146"/>
      <c r="Y414" s="146"/>
      <c r="Z414" s="147"/>
    </row>
    <row r="415" spans="1:26" x14ac:dyDescent="0.25">
      <c r="B415" s="148" t="s">
        <v>1</v>
      </c>
      <c r="C415" s="28"/>
      <c r="D415" s="28"/>
      <c r="E415" s="28"/>
      <c r="F415" s="150" t="s">
        <v>220</v>
      </c>
      <c r="G415" s="151"/>
      <c r="H415" s="151"/>
      <c r="I415" s="151"/>
      <c r="J415" s="151"/>
      <c r="K415" s="151"/>
      <c r="L415" s="151"/>
      <c r="M415" s="151"/>
      <c r="N415" s="151"/>
      <c r="O415" s="151"/>
      <c r="P415" s="151"/>
      <c r="Q415" s="151"/>
      <c r="R415" s="151"/>
      <c r="S415" s="151"/>
      <c r="T415" s="151"/>
      <c r="U415" s="151"/>
      <c r="V415" s="151"/>
      <c r="W415" s="151"/>
      <c r="X415" s="151"/>
      <c r="Y415" s="151"/>
      <c r="Z415" s="152"/>
    </row>
    <row r="416" spans="1:26" x14ac:dyDescent="0.25">
      <c r="B416" s="149"/>
      <c r="C416" s="29"/>
      <c r="D416" s="29"/>
      <c r="E416" s="29"/>
      <c r="F416" s="153"/>
      <c r="G416" s="154"/>
      <c r="H416" s="154"/>
      <c r="I416" s="154"/>
      <c r="J416" s="154"/>
      <c r="K416" s="154"/>
      <c r="L416" s="154"/>
      <c r="M416" s="154"/>
      <c r="N416" s="154"/>
      <c r="O416" s="154"/>
      <c r="P416" s="154"/>
      <c r="Q416" s="154"/>
      <c r="R416" s="154"/>
      <c r="S416" s="154"/>
      <c r="T416" s="154"/>
      <c r="U416" s="154"/>
      <c r="V416" s="154"/>
      <c r="W416" s="154"/>
      <c r="X416" s="154"/>
      <c r="Y416" s="154"/>
      <c r="Z416" s="155"/>
    </row>
    <row r="417" spans="2:26" x14ac:dyDescent="0.25">
      <c r="B417" s="149"/>
      <c r="C417" s="71"/>
      <c r="D417" s="71"/>
      <c r="E417" s="71"/>
      <c r="F417" s="156"/>
      <c r="G417" s="157"/>
      <c r="H417" s="157"/>
      <c r="I417" s="157"/>
      <c r="J417" s="157"/>
      <c r="K417" s="157"/>
      <c r="L417" s="157"/>
      <c r="M417" s="157"/>
      <c r="N417" s="157"/>
      <c r="O417" s="157"/>
      <c r="P417" s="157"/>
      <c r="Q417" s="157"/>
      <c r="R417" s="157"/>
      <c r="S417" s="157"/>
      <c r="T417" s="157"/>
      <c r="U417" s="157"/>
      <c r="V417" s="157"/>
      <c r="W417" s="157"/>
      <c r="X417" s="157"/>
      <c r="Y417" s="157"/>
      <c r="Z417" s="158"/>
    </row>
    <row r="418" spans="2:26" x14ac:dyDescent="0.25">
      <c r="B418" s="159" t="s">
        <v>2</v>
      </c>
      <c r="C418" s="37"/>
      <c r="D418" s="37"/>
      <c r="E418" s="37"/>
      <c r="F418" s="451" t="s">
        <v>221</v>
      </c>
      <c r="G418" s="452"/>
      <c r="H418" s="452"/>
      <c r="I418" s="452"/>
      <c r="J418" s="452"/>
      <c r="K418" s="452"/>
      <c r="L418" s="452"/>
      <c r="M418" s="452"/>
      <c r="N418" s="452"/>
      <c r="O418" s="452"/>
      <c r="P418" s="452"/>
      <c r="Q418" s="452"/>
      <c r="R418" s="452"/>
      <c r="S418" s="452"/>
      <c r="T418" s="452"/>
      <c r="U418" s="452"/>
      <c r="V418" s="452"/>
      <c r="W418" s="452"/>
      <c r="X418" s="452"/>
      <c r="Y418" s="452"/>
      <c r="Z418" s="452"/>
    </row>
    <row r="419" spans="2:26" x14ac:dyDescent="0.25">
      <c r="B419" s="160"/>
      <c r="C419" s="38"/>
      <c r="D419" s="38"/>
      <c r="E419" s="38"/>
      <c r="F419" s="452"/>
      <c r="G419" s="452"/>
      <c r="H419" s="452"/>
      <c r="I419" s="452"/>
      <c r="J419" s="452"/>
      <c r="K419" s="452"/>
      <c r="L419" s="452"/>
      <c r="M419" s="452"/>
      <c r="N419" s="452"/>
      <c r="O419" s="452"/>
      <c r="P419" s="452"/>
      <c r="Q419" s="452"/>
      <c r="R419" s="452"/>
      <c r="S419" s="452"/>
      <c r="T419" s="452"/>
      <c r="U419" s="452"/>
      <c r="V419" s="452"/>
      <c r="W419" s="452"/>
      <c r="X419" s="452"/>
      <c r="Y419" s="452"/>
      <c r="Z419" s="452"/>
    </row>
    <row r="420" spans="2:26" x14ac:dyDescent="0.25">
      <c r="B420" s="160"/>
      <c r="C420" s="38"/>
      <c r="D420" s="38"/>
      <c r="E420" s="38"/>
      <c r="F420" s="452"/>
      <c r="G420" s="452"/>
      <c r="H420" s="452"/>
      <c r="I420" s="452"/>
      <c r="J420" s="452"/>
      <c r="K420" s="452"/>
      <c r="L420" s="452"/>
      <c r="M420" s="452"/>
      <c r="N420" s="452"/>
      <c r="O420" s="452"/>
      <c r="P420" s="452"/>
      <c r="Q420" s="452"/>
      <c r="R420" s="452"/>
      <c r="S420" s="452"/>
      <c r="T420" s="452"/>
      <c r="U420" s="452"/>
      <c r="V420" s="452"/>
      <c r="W420" s="452"/>
      <c r="X420" s="452"/>
      <c r="Y420" s="452"/>
      <c r="Z420" s="452"/>
    </row>
    <row r="421" spans="2:26" x14ac:dyDescent="0.25">
      <c r="B421" s="161"/>
      <c r="C421" s="39"/>
      <c r="D421" s="39"/>
      <c r="E421" s="39"/>
      <c r="F421" s="452"/>
      <c r="G421" s="452"/>
      <c r="H421" s="452"/>
      <c r="I421" s="452"/>
      <c r="J421" s="452"/>
      <c r="K421" s="452"/>
      <c r="L421" s="452"/>
      <c r="M421" s="452"/>
      <c r="N421" s="452"/>
      <c r="O421" s="452"/>
      <c r="P421" s="452"/>
      <c r="Q421" s="452"/>
      <c r="R421" s="452"/>
      <c r="S421" s="452"/>
      <c r="T421" s="452"/>
      <c r="U421" s="452"/>
      <c r="V421" s="452"/>
      <c r="W421" s="452"/>
      <c r="X421" s="452"/>
      <c r="Y421" s="452"/>
      <c r="Z421" s="452"/>
    </row>
    <row r="422" spans="2:26" x14ac:dyDescent="0.25">
      <c r="B422" s="201" t="s">
        <v>3</v>
      </c>
      <c r="C422" s="72"/>
      <c r="D422" s="72"/>
      <c r="E422" s="72"/>
      <c r="F422" s="453" t="s">
        <v>222</v>
      </c>
      <c r="G422" s="454"/>
      <c r="H422" s="454"/>
      <c r="I422" s="454"/>
      <c r="J422" s="454"/>
      <c r="K422" s="454"/>
      <c r="L422" s="454"/>
      <c r="M422" s="454"/>
      <c r="N422" s="454"/>
      <c r="O422" s="454"/>
      <c r="P422" s="454"/>
      <c r="Q422" s="454"/>
      <c r="R422" s="454"/>
      <c r="S422" s="454"/>
      <c r="T422" s="454"/>
      <c r="U422" s="454"/>
      <c r="V422" s="454"/>
      <c r="W422" s="454"/>
      <c r="X422" s="454"/>
      <c r="Y422" s="454"/>
      <c r="Z422" s="455"/>
    </row>
    <row r="423" spans="2:26" x14ac:dyDescent="0.25">
      <c r="B423" s="202"/>
      <c r="C423" s="73"/>
      <c r="D423" s="73"/>
      <c r="E423" s="73"/>
      <c r="F423" s="456"/>
      <c r="G423" s="457"/>
      <c r="H423" s="457"/>
      <c r="I423" s="457"/>
      <c r="J423" s="457"/>
      <c r="K423" s="457"/>
      <c r="L423" s="457"/>
      <c r="M423" s="457"/>
      <c r="N423" s="457"/>
      <c r="O423" s="457"/>
      <c r="P423" s="457"/>
      <c r="Q423" s="457"/>
      <c r="R423" s="457"/>
      <c r="S423" s="457"/>
      <c r="T423" s="457"/>
      <c r="U423" s="457"/>
      <c r="V423" s="457"/>
      <c r="W423" s="457"/>
      <c r="X423" s="457"/>
      <c r="Y423" s="457"/>
      <c r="Z423" s="458"/>
    </row>
    <row r="424" spans="2:26" ht="76.5" x14ac:dyDescent="0.25">
      <c r="B424" s="23" t="s">
        <v>4</v>
      </c>
      <c r="C424" s="74"/>
      <c r="D424" s="74"/>
      <c r="E424" s="74"/>
      <c r="F424" s="203" t="s">
        <v>222</v>
      </c>
      <c r="G424" s="189"/>
      <c r="H424" s="189"/>
      <c r="I424" s="189"/>
      <c r="J424" s="189"/>
      <c r="K424" s="189"/>
      <c r="L424" s="189"/>
      <c r="M424" s="189"/>
      <c r="N424" s="189"/>
      <c r="O424" s="189"/>
      <c r="P424" s="189"/>
      <c r="Q424" s="189"/>
      <c r="R424" s="189"/>
      <c r="S424" s="189"/>
      <c r="T424" s="189"/>
      <c r="U424" s="189"/>
      <c r="V424" s="189"/>
      <c r="W424" s="189"/>
      <c r="X424" s="189"/>
      <c r="Y424" s="189"/>
      <c r="Z424" s="190"/>
    </row>
    <row r="425" spans="2:26" x14ac:dyDescent="0.25">
      <c r="B425" s="148" t="s">
        <v>5</v>
      </c>
      <c r="C425" s="28"/>
      <c r="D425" s="28"/>
      <c r="E425" s="28"/>
      <c r="F425" s="204">
        <v>0</v>
      </c>
      <c r="G425" s="205"/>
      <c r="H425" s="205"/>
      <c r="I425" s="206"/>
      <c r="J425" s="210" t="s">
        <v>6</v>
      </c>
      <c r="K425" s="211"/>
      <c r="L425" s="211"/>
      <c r="M425" s="211"/>
      <c r="N425" s="211"/>
      <c r="O425" s="211"/>
      <c r="P425" s="212"/>
      <c r="Q425" s="216">
        <v>18830000</v>
      </c>
      <c r="R425" s="217"/>
      <c r="S425" s="217"/>
      <c r="T425" s="217"/>
      <c r="U425" s="217"/>
      <c r="V425" s="217"/>
      <c r="W425" s="217"/>
      <c r="X425" s="217"/>
      <c r="Y425" s="217"/>
      <c r="Z425" s="218"/>
    </row>
    <row r="426" spans="2:26" x14ac:dyDescent="0.25">
      <c r="B426" s="148"/>
      <c r="C426" s="36"/>
      <c r="D426" s="36"/>
      <c r="E426" s="36"/>
      <c r="F426" s="207"/>
      <c r="G426" s="208"/>
      <c r="H426" s="208"/>
      <c r="I426" s="209"/>
      <c r="J426" s="213"/>
      <c r="K426" s="214"/>
      <c r="L426" s="214"/>
      <c r="M426" s="214"/>
      <c r="N426" s="214"/>
      <c r="O426" s="214"/>
      <c r="P426" s="215"/>
      <c r="Q426" s="219"/>
      <c r="R426" s="220"/>
      <c r="S426" s="220"/>
      <c r="T426" s="220"/>
      <c r="U426" s="220"/>
      <c r="V426" s="220"/>
      <c r="W426" s="220"/>
      <c r="X426" s="220"/>
      <c r="Y426" s="220"/>
      <c r="Z426" s="221"/>
    </row>
    <row r="427" spans="2:26" x14ac:dyDescent="0.25">
      <c r="B427" s="194"/>
      <c r="C427" s="195"/>
      <c r="D427" s="195"/>
      <c r="E427" s="195"/>
      <c r="F427" s="195"/>
      <c r="G427" s="195"/>
      <c r="H427" s="195"/>
      <c r="I427" s="195"/>
      <c r="J427" s="195"/>
      <c r="K427" s="195"/>
      <c r="L427" s="195"/>
      <c r="M427" s="195"/>
      <c r="N427" s="195"/>
      <c r="O427" s="195"/>
      <c r="P427" s="195"/>
      <c r="Q427" s="195"/>
      <c r="R427" s="195"/>
      <c r="S427" s="195"/>
      <c r="T427" s="195"/>
      <c r="U427" s="195"/>
      <c r="V427" s="195"/>
      <c r="W427" s="195"/>
      <c r="X427" s="195"/>
      <c r="Y427" s="195"/>
      <c r="Z427" s="196"/>
    </row>
    <row r="428" spans="2:26" x14ac:dyDescent="0.25">
      <c r="B428" s="188" t="s">
        <v>7</v>
      </c>
      <c r="C428" s="189"/>
      <c r="D428" s="189"/>
      <c r="E428" s="189"/>
      <c r="F428" s="190"/>
      <c r="G428" s="191" t="s">
        <v>54</v>
      </c>
      <c r="H428" s="192"/>
      <c r="I428" s="192"/>
      <c r="J428" s="192"/>
      <c r="K428" s="192"/>
      <c r="L428" s="192"/>
      <c r="M428" s="192"/>
      <c r="N428" s="192"/>
      <c r="O428" s="192"/>
      <c r="P428" s="192"/>
      <c r="Q428" s="192"/>
      <c r="R428" s="192"/>
      <c r="S428" s="192"/>
      <c r="T428" s="192"/>
      <c r="U428" s="192"/>
      <c r="V428" s="192"/>
      <c r="W428" s="192"/>
      <c r="X428" s="192"/>
      <c r="Y428" s="192"/>
      <c r="Z428" s="193"/>
    </row>
    <row r="429" spans="2:26" x14ac:dyDescent="0.25">
      <c r="B429" s="197" t="s">
        <v>8</v>
      </c>
      <c r="C429" s="192"/>
      <c r="D429" s="192"/>
      <c r="E429" s="192"/>
      <c r="F429" s="193"/>
      <c r="G429" s="198" t="s">
        <v>223</v>
      </c>
      <c r="H429" s="199"/>
      <c r="I429" s="199"/>
      <c r="J429" s="199"/>
      <c r="K429" s="199"/>
      <c r="L429" s="199"/>
      <c r="M429" s="199"/>
      <c r="N429" s="199"/>
      <c r="O429" s="199"/>
      <c r="P429" s="199"/>
      <c r="Q429" s="199"/>
      <c r="R429" s="199"/>
      <c r="S429" s="199"/>
      <c r="T429" s="199"/>
      <c r="U429" s="199"/>
      <c r="V429" s="199"/>
      <c r="W429" s="199"/>
      <c r="X429" s="199"/>
      <c r="Y429" s="199"/>
      <c r="Z429" s="200"/>
    </row>
    <row r="430" spans="2:26" x14ac:dyDescent="0.25">
      <c r="B430" s="30"/>
      <c r="C430" s="40"/>
      <c r="D430" s="40"/>
      <c r="E430" s="40"/>
      <c r="F430" s="31"/>
      <c r="G430" s="32" t="s">
        <v>224</v>
      </c>
      <c r="H430" s="33"/>
      <c r="I430" s="33"/>
      <c r="J430" s="33"/>
      <c r="K430" s="33"/>
      <c r="L430" s="33"/>
      <c r="M430" s="33"/>
      <c r="N430" s="33"/>
      <c r="O430" s="33"/>
      <c r="P430" s="33"/>
      <c r="Q430" s="33"/>
      <c r="R430" s="33"/>
      <c r="S430" s="33"/>
      <c r="T430" s="33"/>
      <c r="U430" s="33"/>
      <c r="V430" s="33"/>
      <c r="W430" s="33"/>
      <c r="X430" s="33"/>
      <c r="Y430" s="33"/>
      <c r="Z430" s="34"/>
    </row>
    <row r="431" spans="2:26" x14ac:dyDescent="0.25">
      <c r="B431" s="30"/>
      <c r="C431" s="40"/>
      <c r="D431" s="40"/>
      <c r="E431" s="40"/>
      <c r="F431" s="31"/>
      <c r="G431" s="32" t="s">
        <v>225</v>
      </c>
      <c r="H431" s="33"/>
      <c r="I431" s="33"/>
      <c r="J431" s="33"/>
      <c r="K431" s="33"/>
      <c r="L431" s="33"/>
      <c r="M431" s="33"/>
      <c r="N431" s="33"/>
      <c r="O431" s="33"/>
      <c r="P431" s="33"/>
      <c r="Q431" s="33"/>
      <c r="R431" s="33"/>
      <c r="S431" s="33"/>
      <c r="T431" s="33"/>
      <c r="U431" s="33"/>
      <c r="V431" s="33"/>
      <c r="W431" s="33"/>
      <c r="X431" s="33"/>
      <c r="Y431" s="33"/>
      <c r="Z431" s="34"/>
    </row>
    <row r="432" spans="2:26" x14ac:dyDescent="0.25">
      <c r="B432" s="30"/>
      <c r="C432" s="40"/>
      <c r="D432" s="40"/>
      <c r="E432" s="40"/>
      <c r="F432" s="31"/>
      <c r="G432" s="32" t="s">
        <v>226</v>
      </c>
      <c r="H432" s="33"/>
      <c r="I432" s="33"/>
      <c r="J432" s="33"/>
      <c r="K432" s="33"/>
      <c r="L432" s="33"/>
      <c r="M432" s="33"/>
      <c r="N432" s="33"/>
      <c r="O432" s="33"/>
      <c r="P432" s="33"/>
      <c r="Q432" s="33"/>
      <c r="R432" s="33"/>
      <c r="S432" s="33"/>
      <c r="T432" s="33"/>
      <c r="U432" s="33"/>
      <c r="V432" s="33"/>
      <c r="W432" s="33"/>
      <c r="X432" s="33"/>
      <c r="Y432" s="33"/>
      <c r="Z432" s="34"/>
    </row>
    <row r="433" spans="2:26" x14ac:dyDescent="0.25">
      <c r="B433" s="176" t="s">
        <v>9</v>
      </c>
      <c r="C433" s="177"/>
      <c r="D433" s="177"/>
      <c r="E433" s="177"/>
      <c r="F433" s="178"/>
      <c r="G433" s="176" t="s">
        <v>10</v>
      </c>
      <c r="H433" s="177"/>
      <c r="I433" s="177"/>
      <c r="J433" s="177"/>
      <c r="K433" s="177"/>
      <c r="L433" s="177"/>
      <c r="M433" s="177"/>
      <c r="N433" s="177"/>
      <c r="O433" s="177"/>
      <c r="P433" s="177"/>
      <c r="Q433" s="177"/>
      <c r="R433" s="177"/>
      <c r="S433" s="177"/>
      <c r="T433" s="177"/>
      <c r="U433" s="177"/>
      <c r="V433" s="177"/>
      <c r="W433" s="177"/>
      <c r="X433" s="177"/>
      <c r="Y433" s="177"/>
      <c r="Z433" s="178"/>
    </row>
    <row r="434" spans="2:26" x14ac:dyDescent="0.25">
      <c r="B434" s="176"/>
      <c r="C434" s="177"/>
      <c r="D434" s="177"/>
      <c r="E434" s="177"/>
      <c r="F434" s="178"/>
      <c r="G434" s="3" t="s">
        <v>11</v>
      </c>
      <c r="H434" s="75">
        <v>2</v>
      </c>
      <c r="I434" s="3" t="s">
        <v>12</v>
      </c>
      <c r="J434" s="179" t="s">
        <v>56</v>
      </c>
      <c r="K434" s="180"/>
      <c r="L434" s="181" t="s">
        <v>13</v>
      </c>
      <c r="M434" s="182"/>
      <c r="N434" s="183"/>
      <c r="O434" s="41"/>
      <c r="P434" s="179" t="s">
        <v>56</v>
      </c>
      <c r="Q434" s="184"/>
      <c r="R434" s="184"/>
      <c r="S434" s="180"/>
      <c r="T434" s="4"/>
      <c r="U434" s="5"/>
      <c r="V434" s="5"/>
      <c r="W434" s="5"/>
      <c r="X434" s="5"/>
      <c r="Y434" s="5"/>
      <c r="Z434" s="6"/>
    </row>
    <row r="435" spans="2:26" x14ac:dyDescent="0.25">
      <c r="B435" s="185"/>
      <c r="C435" s="186"/>
      <c r="D435" s="186"/>
      <c r="E435" s="186"/>
      <c r="F435" s="186"/>
      <c r="G435" s="186"/>
      <c r="H435" s="186"/>
      <c r="I435" s="186"/>
      <c r="J435" s="186"/>
      <c r="K435" s="186"/>
      <c r="L435" s="186"/>
      <c r="M435" s="186"/>
      <c r="N435" s="186"/>
      <c r="O435" s="186"/>
      <c r="P435" s="186"/>
      <c r="Q435" s="186"/>
      <c r="R435" s="186"/>
      <c r="S435" s="186"/>
      <c r="T435" s="186"/>
      <c r="U435" s="186"/>
      <c r="V435" s="186"/>
      <c r="W435" s="186"/>
      <c r="X435" s="186"/>
      <c r="Y435" s="186"/>
      <c r="Z435" s="187"/>
    </row>
    <row r="436" spans="2:26" x14ac:dyDescent="0.25">
      <c r="B436" s="188" t="s">
        <v>14</v>
      </c>
      <c r="C436" s="189"/>
      <c r="D436" s="189"/>
      <c r="E436" s="189"/>
      <c r="F436" s="190"/>
      <c r="G436" s="191" t="s">
        <v>57</v>
      </c>
      <c r="H436" s="192"/>
      <c r="I436" s="192"/>
      <c r="J436" s="192"/>
      <c r="K436" s="192"/>
      <c r="L436" s="192"/>
      <c r="M436" s="192"/>
      <c r="N436" s="192"/>
      <c r="O436" s="192"/>
      <c r="P436" s="192"/>
      <c r="Q436" s="192"/>
      <c r="R436" s="192"/>
      <c r="S436" s="192"/>
      <c r="T436" s="192"/>
      <c r="U436" s="192"/>
      <c r="V436" s="192"/>
      <c r="W436" s="192"/>
      <c r="X436" s="192"/>
      <c r="Y436" s="192"/>
      <c r="Z436" s="193"/>
    </row>
    <row r="437" spans="2:26" x14ac:dyDescent="0.25">
      <c r="B437" s="7"/>
      <c r="C437" s="8"/>
      <c r="D437" s="8"/>
      <c r="E437" s="8"/>
      <c r="F437" s="8"/>
      <c r="G437" s="8"/>
      <c r="H437" s="8"/>
      <c r="I437" s="8"/>
      <c r="J437" s="8"/>
      <c r="K437" s="8"/>
      <c r="L437" s="8"/>
      <c r="M437" s="8"/>
      <c r="N437" s="8"/>
      <c r="O437" s="8"/>
      <c r="P437" s="8"/>
      <c r="Q437" s="8"/>
      <c r="R437" s="8"/>
      <c r="S437" s="8"/>
      <c r="T437" s="8"/>
      <c r="U437" s="8"/>
      <c r="V437" s="8"/>
      <c r="W437" s="8"/>
      <c r="X437" s="8"/>
      <c r="Y437" s="8"/>
      <c r="Z437" s="9"/>
    </row>
    <row r="438" spans="2:26" x14ac:dyDescent="0.25">
      <c r="B438" s="203" t="s">
        <v>15</v>
      </c>
      <c r="C438" s="257"/>
      <c r="D438" s="257"/>
      <c r="E438" s="257"/>
      <c r="F438" s="190"/>
      <c r="G438" s="10" t="s">
        <v>16</v>
      </c>
      <c r="H438" s="10" t="s">
        <v>58</v>
      </c>
      <c r="I438" s="191" t="s">
        <v>17</v>
      </c>
      <c r="J438" s="192"/>
      <c r="K438" s="193"/>
      <c r="L438" s="258" t="s">
        <v>18</v>
      </c>
      <c r="M438" s="259"/>
      <c r="N438" s="259"/>
      <c r="O438" s="259"/>
      <c r="P438" s="259"/>
      <c r="Q438" s="259"/>
      <c r="R438" s="259"/>
      <c r="S438" s="259"/>
      <c r="T438" s="259"/>
      <c r="U438" s="259"/>
      <c r="V438" s="259"/>
      <c r="W438" s="259"/>
      <c r="X438" s="259"/>
      <c r="Y438" s="259"/>
      <c r="Z438" s="260"/>
    </row>
    <row r="439" spans="2:26" x14ac:dyDescent="0.25">
      <c r="B439" s="261"/>
      <c r="C439" s="262"/>
      <c r="D439" s="262"/>
      <c r="E439" s="262"/>
      <c r="F439" s="262"/>
      <c r="G439" s="262"/>
      <c r="H439" s="262"/>
      <c r="I439" s="262"/>
      <c r="J439" s="262"/>
      <c r="K439" s="262"/>
      <c r="L439" s="262"/>
      <c r="M439" s="262"/>
      <c r="N439" s="262"/>
      <c r="O439" s="262"/>
      <c r="P439" s="262"/>
      <c r="Q439" s="262"/>
      <c r="R439" s="262"/>
      <c r="S439" s="262"/>
      <c r="T439" s="262"/>
      <c r="U439" s="262"/>
      <c r="V439" s="262"/>
      <c r="W439" s="262"/>
      <c r="X439" s="262"/>
      <c r="Y439" s="262"/>
      <c r="Z439" s="263"/>
    </row>
    <row r="440" spans="2:26" x14ac:dyDescent="0.25">
      <c r="B440" s="264" t="s">
        <v>19</v>
      </c>
      <c r="C440" s="265"/>
      <c r="D440" s="265"/>
      <c r="E440" s="265"/>
      <c r="F440" s="265"/>
      <c r="G440" s="265"/>
      <c r="H440" s="265"/>
      <c r="I440" s="265"/>
      <c r="J440" s="265"/>
      <c r="K440" s="265"/>
      <c r="L440" s="265"/>
      <c r="M440" s="265"/>
      <c r="N440" s="265"/>
      <c r="O440" s="265"/>
      <c r="P440" s="265"/>
      <c r="Q440" s="265"/>
      <c r="R440" s="265"/>
      <c r="S440" s="265"/>
      <c r="T440" s="265"/>
      <c r="U440" s="265"/>
      <c r="V440" s="265"/>
      <c r="W440" s="265"/>
      <c r="X440" s="265"/>
      <c r="Y440" s="265"/>
      <c r="Z440" s="266"/>
    </row>
    <row r="441" spans="2:26" x14ac:dyDescent="0.25">
      <c r="B441" s="267" t="s">
        <v>20</v>
      </c>
      <c r="C441" s="225" t="s">
        <v>227</v>
      </c>
      <c r="D441" s="269"/>
      <c r="E441" s="269"/>
      <c r="F441" s="269"/>
      <c r="G441" s="269"/>
      <c r="H441" s="269"/>
      <c r="I441" s="269"/>
      <c r="J441" s="269"/>
      <c r="K441" s="269"/>
      <c r="L441" s="269"/>
      <c r="M441" s="269"/>
      <c r="N441" s="269"/>
      <c r="O441" s="269"/>
      <c r="P441" s="269"/>
      <c r="Q441" s="269"/>
      <c r="R441" s="269"/>
      <c r="S441" s="269"/>
      <c r="T441" s="269"/>
      <c r="U441" s="269"/>
      <c r="V441" s="269"/>
      <c r="W441" s="269"/>
      <c r="X441" s="269"/>
      <c r="Y441" s="269"/>
      <c r="Z441" s="226"/>
    </row>
    <row r="442" spans="2:26" x14ac:dyDescent="0.25">
      <c r="B442" s="268"/>
      <c r="C442" s="270"/>
      <c r="D442" s="271"/>
      <c r="E442" s="271"/>
      <c r="F442" s="271"/>
      <c r="G442" s="271"/>
      <c r="H442" s="271"/>
      <c r="I442" s="271"/>
      <c r="J442" s="271"/>
      <c r="K442" s="271"/>
      <c r="L442" s="271"/>
      <c r="M442" s="271"/>
      <c r="N442" s="271"/>
      <c r="O442" s="271"/>
      <c r="P442" s="271"/>
      <c r="Q442" s="271"/>
      <c r="R442" s="271"/>
      <c r="S442" s="271"/>
      <c r="T442" s="271"/>
      <c r="U442" s="271"/>
      <c r="V442" s="271"/>
      <c r="W442" s="271"/>
      <c r="X442" s="271"/>
      <c r="Y442" s="271"/>
      <c r="Z442" s="272"/>
    </row>
    <row r="443" spans="2:26" x14ac:dyDescent="0.25">
      <c r="B443" s="268"/>
      <c r="C443" s="227"/>
      <c r="D443" s="273"/>
      <c r="E443" s="273"/>
      <c r="F443" s="273"/>
      <c r="G443" s="273"/>
      <c r="H443" s="273"/>
      <c r="I443" s="273"/>
      <c r="J443" s="273"/>
      <c r="K443" s="273"/>
      <c r="L443" s="273"/>
      <c r="M443" s="273"/>
      <c r="N443" s="273"/>
      <c r="O443" s="273"/>
      <c r="P443" s="273"/>
      <c r="Q443" s="273"/>
      <c r="R443" s="273"/>
      <c r="S443" s="273"/>
      <c r="T443" s="273"/>
      <c r="U443" s="273"/>
      <c r="V443" s="273"/>
      <c r="W443" s="273"/>
      <c r="X443" s="273"/>
      <c r="Y443" s="273"/>
      <c r="Z443" s="228"/>
    </row>
    <row r="444" spans="2:26" x14ac:dyDescent="0.25">
      <c r="B444" s="241"/>
      <c r="C444" s="242"/>
      <c r="D444" s="242"/>
      <c r="E444" s="242"/>
      <c r="F444" s="242"/>
      <c r="G444" s="242"/>
      <c r="H444" s="242"/>
      <c r="I444" s="242"/>
      <c r="J444" s="242"/>
      <c r="K444" s="242"/>
      <c r="L444" s="242"/>
      <c r="M444" s="242"/>
      <c r="N444" s="242"/>
      <c r="O444" s="242"/>
      <c r="P444" s="242"/>
      <c r="Q444" s="242"/>
      <c r="R444" s="242"/>
      <c r="S444" s="242"/>
      <c r="T444" s="242"/>
      <c r="U444" s="242"/>
      <c r="V444" s="242"/>
      <c r="W444" s="242"/>
      <c r="X444" s="242"/>
      <c r="Y444" s="242"/>
      <c r="Z444" s="243"/>
    </row>
    <row r="445" spans="2:26" x14ac:dyDescent="0.25">
      <c r="B445" s="244" t="s">
        <v>21</v>
      </c>
      <c r="C445" s="235" t="s">
        <v>228</v>
      </c>
      <c r="D445" s="236"/>
      <c r="E445" s="236"/>
      <c r="F445" s="236"/>
      <c r="G445" s="236"/>
      <c r="H445" s="236"/>
      <c r="I445" s="236"/>
      <c r="J445" s="236"/>
      <c r="K445" s="236"/>
      <c r="L445" s="236"/>
      <c r="M445" s="236"/>
      <c r="N445" s="236"/>
      <c r="O445" s="236"/>
      <c r="P445" s="236"/>
      <c r="Q445" s="236"/>
      <c r="R445" s="236"/>
      <c r="S445" s="236"/>
      <c r="T445" s="236"/>
      <c r="U445" s="236"/>
      <c r="V445" s="236"/>
      <c r="W445" s="236"/>
      <c r="X445" s="236"/>
      <c r="Y445" s="236"/>
      <c r="Z445" s="237"/>
    </row>
    <row r="446" spans="2:26" x14ac:dyDescent="0.25">
      <c r="B446" s="245"/>
      <c r="C446" s="247"/>
      <c r="D446" s="248"/>
      <c r="E446" s="248"/>
      <c r="F446" s="248"/>
      <c r="G446" s="248"/>
      <c r="H446" s="248"/>
      <c r="I446" s="248"/>
      <c r="J446" s="248"/>
      <c r="K446" s="248"/>
      <c r="L446" s="248"/>
      <c r="M446" s="248"/>
      <c r="N446" s="248"/>
      <c r="O446" s="248"/>
      <c r="P446" s="248"/>
      <c r="Q446" s="248"/>
      <c r="R446" s="248"/>
      <c r="S446" s="248"/>
      <c r="T446" s="248"/>
      <c r="U446" s="248"/>
      <c r="V446" s="248"/>
      <c r="W446" s="248"/>
      <c r="X446" s="248"/>
      <c r="Y446" s="248"/>
      <c r="Z446" s="249"/>
    </row>
    <row r="447" spans="2:26" x14ac:dyDescent="0.25">
      <c r="B447" s="246"/>
      <c r="C447" s="238"/>
      <c r="D447" s="239"/>
      <c r="E447" s="239"/>
      <c r="F447" s="239"/>
      <c r="G447" s="239"/>
      <c r="H447" s="239"/>
      <c r="I447" s="239"/>
      <c r="J447" s="239"/>
      <c r="K447" s="239"/>
      <c r="L447" s="239"/>
      <c r="M447" s="239"/>
      <c r="N447" s="239"/>
      <c r="O447" s="239"/>
      <c r="P447" s="239"/>
      <c r="Q447" s="239"/>
      <c r="R447" s="239"/>
      <c r="S447" s="239"/>
      <c r="T447" s="239"/>
      <c r="U447" s="239"/>
      <c r="V447" s="239"/>
      <c r="W447" s="239"/>
      <c r="X447" s="239"/>
      <c r="Y447" s="239"/>
      <c r="Z447" s="240"/>
    </row>
    <row r="448" spans="2:26" x14ac:dyDescent="0.25">
      <c r="B448" s="250"/>
      <c r="C448" s="251"/>
      <c r="D448" s="251"/>
      <c r="E448" s="251"/>
      <c r="F448" s="251"/>
      <c r="G448" s="251"/>
      <c r="H448" s="251"/>
      <c r="I448" s="251"/>
      <c r="J448" s="251"/>
      <c r="K448" s="251"/>
      <c r="L448" s="251"/>
      <c r="M448" s="251"/>
      <c r="N448" s="251"/>
      <c r="O448" s="251"/>
      <c r="P448" s="251"/>
      <c r="Q448" s="251"/>
      <c r="R448" s="251"/>
      <c r="S448" s="251"/>
      <c r="T448" s="251"/>
      <c r="U448" s="251"/>
      <c r="V448" s="251"/>
      <c r="W448" s="251"/>
      <c r="X448" s="251"/>
      <c r="Y448" s="251"/>
      <c r="Z448" s="252"/>
    </row>
    <row r="449" spans="2:26" x14ac:dyDescent="0.25">
      <c r="B449" s="253" t="s">
        <v>22</v>
      </c>
      <c r="C449" s="254"/>
      <c r="D449" s="255"/>
      <c r="E449" s="255"/>
      <c r="F449" s="255"/>
      <c r="G449" s="255"/>
      <c r="H449" s="255"/>
      <c r="I449" s="254"/>
      <c r="J449" s="254"/>
      <c r="K449" s="256"/>
      <c r="L449" s="235" t="s">
        <v>61</v>
      </c>
      <c r="M449" s="237"/>
      <c r="N449" s="235" t="s">
        <v>23</v>
      </c>
      <c r="O449" s="236"/>
      <c r="P449" s="237"/>
      <c r="Q449" s="235"/>
      <c r="R449" s="236"/>
      <c r="S449" s="237"/>
      <c r="T449" s="235"/>
      <c r="U449" s="236"/>
      <c r="V449" s="237"/>
      <c r="W449" s="235"/>
      <c r="X449" s="236"/>
      <c r="Y449" s="237"/>
      <c r="Z449" s="222" t="s">
        <v>0</v>
      </c>
    </row>
    <row r="450" spans="2:26" x14ac:dyDescent="0.25">
      <c r="B450" s="225" t="s">
        <v>24</v>
      </c>
      <c r="C450" s="226"/>
      <c r="D450" s="225" t="s">
        <v>62</v>
      </c>
      <c r="E450" s="226"/>
      <c r="F450" s="229" t="s">
        <v>25</v>
      </c>
      <c r="G450" s="230"/>
      <c r="H450" s="233" t="s">
        <v>63</v>
      </c>
      <c r="I450" s="235" t="s">
        <v>64</v>
      </c>
      <c r="J450" s="236"/>
      <c r="K450" s="237"/>
      <c r="L450" s="247"/>
      <c r="M450" s="249"/>
      <c r="N450" s="238"/>
      <c r="O450" s="239"/>
      <c r="P450" s="240"/>
      <c r="Q450" s="238"/>
      <c r="R450" s="239"/>
      <c r="S450" s="240"/>
      <c r="T450" s="238"/>
      <c r="U450" s="239"/>
      <c r="V450" s="240"/>
      <c r="W450" s="238"/>
      <c r="X450" s="239"/>
      <c r="Y450" s="240"/>
      <c r="Z450" s="223"/>
    </row>
    <row r="451" spans="2:26" ht="30" x14ac:dyDescent="0.25">
      <c r="B451" s="227"/>
      <c r="C451" s="228"/>
      <c r="D451" s="227"/>
      <c r="E451" s="228"/>
      <c r="F451" s="231"/>
      <c r="G451" s="232"/>
      <c r="H451" s="234"/>
      <c r="I451" s="238"/>
      <c r="J451" s="239"/>
      <c r="K451" s="240"/>
      <c r="L451" s="238"/>
      <c r="M451" s="240"/>
      <c r="N451" s="42" t="s">
        <v>44</v>
      </c>
      <c r="O451" s="76" t="s">
        <v>65</v>
      </c>
      <c r="P451" s="77" t="s">
        <v>66</v>
      </c>
      <c r="Q451" s="42"/>
      <c r="R451" s="76"/>
      <c r="S451" s="77"/>
      <c r="T451" s="42"/>
      <c r="U451" s="76"/>
      <c r="V451" s="77"/>
      <c r="W451" s="42"/>
      <c r="X451" s="76"/>
      <c r="Y451" s="77"/>
      <c r="Z451" s="224"/>
    </row>
    <row r="452" spans="2:26" x14ac:dyDescent="0.25">
      <c r="B452" s="290" t="s">
        <v>67</v>
      </c>
      <c r="C452" s="291"/>
      <c r="D452" s="78" t="s">
        <v>68</v>
      </c>
      <c r="E452" s="79" t="s">
        <v>69</v>
      </c>
      <c r="F452" s="150" t="s">
        <v>70</v>
      </c>
      <c r="G452" s="294"/>
      <c r="H452" s="299" t="s">
        <v>71</v>
      </c>
      <c r="I452" s="80" t="s">
        <v>26</v>
      </c>
      <c r="J452" s="280">
        <f>+P452+S452+V452+Y452</f>
        <v>13</v>
      </c>
      <c r="K452" s="281"/>
      <c r="L452" s="286">
        <f>+((J452-J453)/J453)*100%</f>
        <v>0.44444444444444442</v>
      </c>
      <c r="M452" s="287"/>
      <c r="N452" s="274">
        <f>+((P452-P453)/+P453)*100%</f>
        <v>0.44444444444444442</v>
      </c>
      <c r="O452" s="81" t="s">
        <v>68</v>
      </c>
      <c r="P452" s="27">
        <v>13</v>
      </c>
      <c r="Q452" s="274"/>
      <c r="R452" s="81"/>
      <c r="S452" s="27"/>
      <c r="T452" s="274"/>
      <c r="U452" s="81"/>
      <c r="V452" s="27"/>
      <c r="W452" s="274"/>
      <c r="X452" s="81"/>
      <c r="Y452" s="27"/>
      <c r="Z452" s="276">
        <f>+J452/J453</f>
        <v>1.4444444444444444</v>
      </c>
    </row>
    <row r="453" spans="2:26" x14ac:dyDescent="0.25">
      <c r="B453" s="292"/>
      <c r="C453" s="293"/>
      <c r="D453" s="82"/>
      <c r="E453" s="282" t="s">
        <v>72</v>
      </c>
      <c r="F453" s="295"/>
      <c r="G453" s="296"/>
      <c r="H453" s="300"/>
      <c r="I453" s="80" t="s">
        <v>73</v>
      </c>
      <c r="J453" s="280">
        <f t="shared" ref="J453" si="1">+P453+S453+V453+Y453</f>
        <v>9</v>
      </c>
      <c r="K453" s="281"/>
      <c r="L453" s="288"/>
      <c r="M453" s="289"/>
      <c r="N453" s="275"/>
      <c r="O453" s="81" t="s">
        <v>74</v>
      </c>
      <c r="P453" s="35">
        <v>9</v>
      </c>
      <c r="Q453" s="275"/>
      <c r="R453" s="81"/>
      <c r="S453" s="35"/>
      <c r="T453" s="275"/>
      <c r="U453" s="81"/>
      <c r="V453" s="35"/>
      <c r="W453" s="275"/>
      <c r="X453" s="81"/>
      <c r="Y453" s="35"/>
      <c r="Z453" s="277"/>
    </row>
    <row r="454" spans="2:26" x14ac:dyDescent="0.25">
      <c r="B454" s="83"/>
      <c r="C454" s="84"/>
      <c r="D454" s="82"/>
      <c r="E454" s="282"/>
      <c r="F454" s="295"/>
      <c r="G454" s="296"/>
      <c r="H454" s="284" t="s">
        <v>75</v>
      </c>
      <c r="I454" s="80" t="s">
        <v>26</v>
      </c>
      <c r="J454" s="280">
        <v>100</v>
      </c>
      <c r="K454" s="281"/>
      <c r="L454" s="286">
        <f>+((J454-J455)/J455)*100%</f>
        <v>2.0408163265306121E-2</v>
      </c>
      <c r="M454" s="287"/>
      <c r="N454" s="274">
        <f>+((P454-P455)/+P455)*100%</f>
        <v>0.3</v>
      </c>
      <c r="O454" s="81" t="s">
        <v>68</v>
      </c>
      <c r="P454" s="27">
        <v>130</v>
      </c>
      <c r="Q454" s="274"/>
      <c r="R454" s="81"/>
      <c r="S454" s="27"/>
      <c r="T454" s="274"/>
      <c r="U454" s="81"/>
      <c r="V454" s="27"/>
      <c r="W454" s="274"/>
      <c r="X454" s="81"/>
      <c r="Y454" s="27"/>
      <c r="Z454" s="123">
        <f>+J454/J455</f>
        <v>1.0204081632653061</v>
      </c>
    </row>
    <row r="455" spans="2:26" x14ac:dyDescent="0.25">
      <c r="B455" s="278" t="s">
        <v>76</v>
      </c>
      <c r="C455" s="279"/>
      <c r="D455" s="85"/>
      <c r="E455" s="283"/>
      <c r="F455" s="297"/>
      <c r="G455" s="298"/>
      <c r="H455" s="285"/>
      <c r="I455" s="80" t="s">
        <v>73</v>
      </c>
      <c r="J455" s="280">
        <v>98</v>
      </c>
      <c r="K455" s="281"/>
      <c r="L455" s="288"/>
      <c r="M455" s="289"/>
      <c r="N455" s="275"/>
      <c r="O455" s="81" t="s">
        <v>74</v>
      </c>
      <c r="P455" s="35">
        <v>100</v>
      </c>
      <c r="Q455" s="275"/>
      <c r="R455" s="81"/>
      <c r="S455" s="35"/>
      <c r="T455" s="275"/>
      <c r="U455" s="81"/>
      <c r="V455" s="35"/>
      <c r="W455" s="275"/>
      <c r="X455" s="81"/>
      <c r="Y455" s="35"/>
      <c r="Z455" s="123"/>
    </row>
    <row r="456" spans="2:26" x14ac:dyDescent="0.25">
      <c r="B456" s="325" t="s">
        <v>77</v>
      </c>
      <c r="C456" s="326"/>
      <c r="D456" s="86" t="s">
        <v>74</v>
      </c>
      <c r="E456" s="87" t="s">
        <v>78</v>
      </c>
      <c r="F456" s="150" t="s">
        <v>70</v>
      </c>
      <c r="G456" s="294"/>
      <c r="H456" s="284" t="s">
        <v>79</v>
      </c>
      <c r="I456" s="329"/>
      <c r="J456" s="330"/>
      <c r="K456" s="331"/>
      <c r="L456" s="315" t="s">
        <v>63</v>
      </c>
      <c r="M456" s="316"/>
      <c r="N456" s="335">
        <v>4707499.99</v>
      </c>
      <c r="O456" s="336"/>
      <c r="P456" s="337"/>
      <c r="Q456" s="301">
        <v>4707499.99</v>
      </c>
      <c r="R456" s="302"/>
      <c r="S456" s="303"/>
      <c r="T456" s="301">
        <v>4707499.99</v>
      </c>
      <c r="U456" s="302"/>
      <c r="V456" s="303"/>
      <c r="W456" s="301">
        <v>4707500.03</v>
      </c>
      <c r="X456" s="302"/>
      <c r="Y456" s="303"/>
      <c r="Z456" s="307">
        <f>+N456+Q456+T456+W456</f>
        <v>18830000</v>
      </c>
    </row>
    <row r="457" spans="2:26" x14ac:dyDescent="0.25">
      <c r="B457" s="327"/>
      <c r="C457" s="328"/>
      <c r="D457" s="82"/>
      <c r="E457" s="282" t="s">
        <v>80</v>
      </c>
      <c r="F457" s="295"/>
      <c r="G457" s="296"/>
      <c r="H457" s="285"/>
      <c r="I457" s="332"/>
      <c r="J457" s="333"/>
      <c r="K457" s="334"/>
      <c r="L457" s="317"/>
      <c r="M457" s="318"/>
      <c r="N457" s="338"/>
      <c r="O457" s="339"/>
      <c r="P457" s="340"/>
      <c r="Q457" s="304"/>
      <c r="R457" s="305"/>
      <c r="S457" s="306"/>
      <c r="T457" s="304"/>
      <c r="U457" s="305"/>
      <c r="V457" s="306"/>
      <c r="W457" s="304"/>
      <c r="X457" s="305"/>
      <c r="Y457" s="306"/>
      <c r="Z457" s="308"/>
    </row>
    <row r="458" spans="2:26" x14ac:dyDescent="0.25">
      <c r="B458" s="88"/>
      <c r="C458" s="89"/>
      <c r="D458" s="82"/>
      <c r="E458" s="282"/>
      <c r="F458" s="295"/>
      <c r="G458" s="296"/>
      <c r="H458" s="284" t="s">
        <v>81</v>
      </c>
      <c r="I458" s="90"/>
      <c r="J458" s="91"/>
      <c r="K458" s="92"/>
      <c r="L458" s="315"/>
      <c r="M458" s="316"/>
      <c r="N458" s="319">
        <v>2932982.41</v>
      </c>
      <c r="O458" s="320"/>
      <c r="P458" s="321"/>
      <c r="Q458" s="301">
        <v>5877902.3600000003</v>
      </c>
      <c r="R458" s="302"/>
      <c r="S458" s="303"/>
      <c r="T458" s="301">
        <v>6597016.8600000003</v>
      </c>
      <c r="U458" s="302"/>
      <c r="V458" s="303"/>
      <c r="W458" s="301">
        <v>8101150.9199999999</v>
      </c>
      <c r="X458" s="302"/>
      <c r="Y458" s="303"/>
      <c r="Z458" s="307">
        <f>+N458+Q458+T458+W458</f>
        <v>23509052.549999997</v>
      </c>
    </row>
    <row r="459" spans="2:26" x14ac:dyDescent="0.25">
      <c r="B459" s="93" t="s">
        <v>82</v>
      </c>
      <c r="C459" s="94" t="s">
        <v>83</v>
      </c>
      <c r="D459" s="85"/>
      <c r="E459" s="283"/>
      <c r="F459" s="297"/>
      <c r="G459" s="298"/>
      <c r="H459" s="285"/>
      <c r="I459" s="95"/>
      <c r="J459" s="96"/>
      <c r="K459" s="97"/>
      <c r="L459" s="317"/>
      <c r="M459" s="318"/>
      <c r="N459" s="322"/>
      <c r="O459" s="323"/>
      <c r="P459" s="324"/>
      <c r="Q459" s="304"/>
      <c r="R459" s="305"/>
      <c r="S459" s="306"/>
      <c r="T459" s="304"/>
      <c r="U459" s="305"/>
      <c r="V459" s="306"/>
      <c r="W459" s="304"/>
      <c r="X459" s="305"/>
      <c r="Y459" s="306"/>
      <c r="Z459" s="308"/>
    </row>
    <row r="460" spans="2:26" x14ac:dyDescent="0.25">
      <c r="B460" s="309"/>
      <c r="C460" s="310"/>
      <c r="D460" s="311"/>
      <c r="E460" s="311"/>
      <c r="F460" s="310"/>
      <c r="G460" s="310"/>
      <c r="H460" s="310"/>
      <c r="I460" s="311"/>
      <c r="J460" s="311"/>
      <c r="K460" s="311"/>
      <c r="L460" s="310"/>
      <c r="M460" s="310"/>
      <c r="N460" s="310"/>
      <c r="O460" s="310"/>
      <c r="P460" s="310"/>
      <c r="Q460" s="310"/>
      <c r="R460" s="310"/>
      <c r="S460" s="310"/>
      <c r="T460" s="310"/>
      <c r="U460" s="310"/>
      <c r="V460" s="310"/>
      <c r="W460" s="310"/>
      <c r="X460" s="310"/>
      <c r="Y460" s="310"/>
      <c r="Z460" s="312"/>
    </row>
    <row r="461" spans="2:26" x14ac:dyDescent="0.25">
      <c r="B461" s="264" t="s">
        <v>29</v>
      </c>
      <c r="C461" s="313"/>
      <c r="D461" s="313"/>
      <c r="E461" s="313"/>
      <c r="F461" s="313"/>
      <c r="G461" s="313"/>
      <c r="H461" s="313"/>
      <c r="I461" s="313"/>
      <c r="J461" s="313"/>
      <c r="K461" s="313"/>
      <c r="L461" s="313"/>
      <c r="M461" s="313"/>
      <c r="N461" s="313"/>
      <c r="O461" s="313"/>
      <c r="P461" s="313"/>
      <c r="Q461" s="313"/>
      <c r="R461" s="313"/>
      <c r="S461" s="313"/>
      <c r="T461" s="313"/>
      <c r="U461" s="313"/>
      <c r="V461" s="313"/>
      <c r="W461" s="313"/>
      <c r="X461" s="313"/>
      <c r="Y461" s="313"/>
      <c r="Z461" s="314"/>
    </row>
    <row r="462" spans="2:26" x14ac:dyDescent="0.25">
      <c r="B462" s="509" t="s">
        <v>229</v>
      </c>
      <c r="C462" s="510"/>
      <c r="D462" s="510"/>
      <c r="E462" s="510"/>
      <c r="F462" s="510"/>
      <c r="G462" s="510"/>
      <c r="H462" s="510"/>
      <c r="I462" s="510"/>
      <c r="J462" s="510"/>
      <c r="K462" s="511"/>
      <c r="L462" s="235" t="s">
        <v>61</v>
      </c>
      <c r="M462" s="237"/>
      <c r="N462" s="235" t="s">
        <v>23</v>
      </c>
      <c r="O462" s="236"/>
      <c r="P462" s="237"/>
      <c r="Q462" s="235"/>
      <c r="R462" s="236"/>
      <c r="S462" s="237"/>
      <c r="T462" s="235"/>
      <c r="U462" s="236"/>
      <c r="V462" s="237"/>
      <c r="W462" s="235"/>
      <c r="X462" s="236"/>
      <c r="Y462" s="237"/>
      <c r="Z462" s="222" t="s">
        <v>0</v>
      </c>
    </row>
    <row r="463" spans="2:26" x14ac:dyDescent="0.25">
      <c r="B463" s="225" t="s">
        <v>24</v>
      </c>
      <c r="C463" s="226"/>
      <c r="D463" s="225" t="s">
        <v>62</v>
      </c>
      <c r="E463" s="226"/>
      <c r="F463" s="229" t="s">
        <v>25</v>
      </c>
      <c r="G463" s="230"/>
      <c r="H463" s="233" t="s">
        <v>63</v>
      </c>
      <c r="I463" s="235" t="s">
        <v>64</v>
      </c>
      <c r="J463" s="236"/>
      <c r="K463" s="237"/>
      <c r="L463" s="247"/>
      <c r="M463" s="249"/>
      <c r="N463" s="238"/>
      <c r="O463" s="239"/>
      <c r="P463" s="240"/>
      <c r="Q463" s="238"/>
      <c r="R463" s="239"/>
      <c r="S463" s="240"/>
      <c r="T463" s="238"/>
      <c r="U463" s="239"/>
      <c r="V463" s="240"/>
      <c r="W463" s="238"/>
      <c r="X463" s="239"/>
      <c r="Y463" s="240"/>
      <c r="Z463" s="223"/>
    </row>
    <row r="464" spans="2:26" ht="30" x14ac:dyDescent="0.25">
      <c r="B464" s="227"/>
      <c r="C464" s="228"/>
      <c r="D464" s="227"/>
      <c r="E464" s="228"/>
      <c r="F464" s="231"/>
      <c r="G464" s="232"/>
      <c r="H464" s="234"/>
      <c r="I464" s="238"/>
      <c r="J464" s="239"/>
      <c r="K464" s="240"/>
      <c r="L464" s="238"/>
      <c r="M464" s="240"/>
      <c r="N464" s="42" t="s">
        <v>44</v>
      </c>
      <c r="O464" s="76" t="s">
        <v>65</v>
      </c>
      <c r="P464" s="77" t="s">
        <v>66</v>
      </c>
      <c r="Q464" s="42"/>
      <c r="R464" s="76"/>
      <c r="S464" s="77"/>
      <c r="T464" s="42"/>
      <c r="U464" s="76"/>
      <c r="V464" s="77"/>
      <c r="W464" s="42"/>
      <c r="X464" s="76"/>
      <c r="Y464" s="77"/>
      <c r="Z464" s="224"/>
    </row>
    <row r="465" spans="2:26" x14ac:dyDescent="0.25">
      <c r="B465" s="290" t="s">
        <v>67</v>
      </c>
      <c r="C465" s="291"/>
      <c r="D465" s="78" t="s">
        <v>68</v>
      </c>
      <c r="E465" s="79" t="s">
        <v>85</v>
      </c>
      <c r="F465" s="150" t="s">
        <v>230</v>
      </c>
      <c r="G465" s="294"/>
      <c r="H465" s="299" t="s">
        <v>71</v>
      </c>
      <c r="I465" s="80" t="s">
        <v>26</v>
      </c>
      <c r="J465" s="280">
        <v>116</v>
      </c>
      <c r="K465" s="281"/>
      <c r="L465" s="286">
        <f>+((J465-J466)/J466)*100%</f>
        <v>4.8</v>
      </c>
      <c r="M465" s="287"/>
      <c r="N465" s="274">
        <f>+((P465-P466)/+P466)*100%</f>
        <v>0.45</v>
      </c>
      <c r="O465" s="81" t="s">
        <v>68</v>
      </c>
      <c r="P465" s="27">
        <v>29</v>
      </c>
      <c r="Q465" s="274"/>
      <c r="R465" s="81"/>
      <c r="S465" s="27"/>
      <c r="T465" s="274"/>
      <c r="U465" s="81"/>
      <c r="V465" s="27"/>
      <c r="W465" s="274"/>
      <c r="X465" s="81"/>
      <c r="Y465" s="27"/>
      <c r="Z465" s="276">
        <f>+J465/J466</f>
        <v>5.8</v>
      </c>
    </row>
    <row r="466" spans="2:26" x14ac:dyDescent="0.25">
      <c r="B466" s="292"/>
      <c r="C466" s="293"/>
      <c r="D466" s="82"/>
      <c r="E466" s="282" t="s">
        <v>231</v>
      </c>
      <c r="F466" s="295"/>
      <c r="G466" s="296"/>
      <c r="H466" s="300"/>
      <c r="I466" s="80" t="s">
        <v>73</v>
      </c>
      <c r="J466" s="280">
        <v>20</v>
      </c>
      <c r="K466" s="281"/>
      <c r="L466" s="288"/>
      <c r="M466" s="289"/>
      <c r="N466" s="275"/>
      <c r="O466" s="81" t="s">
        <v>74</v>
      </c>
      <c r="P466" s="35">
        <v>20</v>
      </c>
      <c r="Q466" s="275"/>
      <c r="R466" s="81"/>
      <c r="S466" s="35"/>
      <c r="T466" s="275"/>
      <c r="U466" s="81"/>
      <c r="V466" s="35"/>
      <c r="W466" s="275"/>
      <c r="X466" s="81"/>
      <c r="Y466" s="35"/>
      <c r="Z466" s="277"/>
    </row>
    <row r="467" spans="2:26" x14ac:dyDescent="0.25">
      <c r="B467" s="83"/>
      <c r="C467" s="84"/>
      <c r="D467" s="82"/>
      <c r="E467" s="282"/>
      <c r="F467" s="295"/>
      <c r="G467" s="296"/>
      <c r="H467" s="284" t="s">
        <v>75</v>
      </c>
      <c r="I467" s="80" t="s">
        <v>26</v>
      </c>
      <c r="J467" s="280">
        <v>116</v>
      </c>
      <c r="K467" s="281"/>
      <c r="L467" s="286">
        <f>+((J467-J468)/J468)*100%</f>
        <v>4.8</v>
      </c>
      <c r="M467" s="287"/>
      <c r="N467" s="274">
        <f>+((P467-P468)/+P468)*100%</f>
        <v>0.93333333333333335</v>
      </c>
      <c r="O467" s="81" t="s">
        <v>68</v>
      </c>
      <c r="P467" s="27">
        <v>29</v>
      </c>
      <c r="Q467" s="274"/>
      <c r="R467" s="81"/>
      <c r="S467" s="27"/>
      <c r="T467" s="274"/>
      <c r="U467" s="81"/>
      <c r="V467" s="35"/>
      <c r="W467" s="274"/>
      <c r="X467" s="81"/>
      <c r="Y467" s="35"/>
      <c r="Z467" s="276">
        <f>+J467/J468</f>
        <v>5.8</v>
      </c>
    </row>
    <row r="468" spans="2:26" x14ac:dyDescent="0.25">
      <c r="B468" s="278" t="s">
        <v>76</v>
      </c>
      <c r="C468" s="279"/>
      <c r="D468" s="85"/>
      <c r="E468" s="283"/>
      <c r="F468" s="297"/>
      <c r="G468" s="298"/>
      <c r="H468" s="285"/>
      <c r="I468" s="80" t="s">
        <v>73</v>
      </c>
      <c r="J468" s="280">
        <v>20</v>
      </c>
      <c r="K468" s="281"/>
      <c r="L468" s="288"/>
      <c r="M468" s="289"/>
      <c r="N468" s="275"/>
      <c r="O468" s="81" t="s">
        <v>74</v>
      </c>
      <c r="P468" s="35">
        <v>15</v>
      </c>
      <c r="Q468" s="275"/>
      <c r="R468" s="81"/>
      <c r="S468" s="35"/>
      <c r="T468" s="275"/>
      <c r="U468" s="81"/>
      <c r="V468" s="35"/>
      <c r="W468" s="275"/>
      <c r="X468" s="81"/>
      <c r="Y468" s="35"/>
      <c r="Z468" s="277"/>
    </row>
    <row r="469" spans="2:26" x14ac:dyDescent="0.25">
      <c r="B469" s="325" t="s">
        <v>86</v>
      </c>
      <c r="C469" s="326"/>
      <c r="D469" s="86" t="s">
        <v>74</v>
      </c>
      <c r="E469" s="87" t="s">
        <v>87</v>
      </c>
      <c r="F469" s="150" t="s">
        <v>230</v>
      </c>
      <c r="G469" s="294"/>
      <c r="H469" s="284" t="s">
        <v>79</v>
      </c>
      <c r="I469" s="329"/>
      <c r="J469" s="330"/>
      <c r="K469" s="331"/>
      <c r="L469" s="315" t="s">
        <v>63</v>
      </c>
      <c r="M469" s="316"/>
      <c r="N469" s="348">
        <f>500000+200000+653750</f>
        <v>1353750</v>
      </c>
      <c r="O469" s="473"/>
      <c r="P469" s="474"/>
      <c r="Q469" s="341">
        <v>1353750</v>
      </c>
      <c r="R469" s="432"/>
      <c r="S469" s="433"/>
      <c r="T469" s="341">
        <v>1353750</v>
      </c>
      <c r="U469" s="432"/>
      <c r="V469" s="433"/>
      <c r="W469" s="341">
        <v>1353750.1</v>
      </c>
      <c r="X469" s="432"/>
      <c r="Y469" s="433"/>
      <c r="Z469" s="307">
        <f>+N469+Q469+T469+W469</f>
        <v>5415000.0999999996</v>
      </c>
    </row>
    <row r="470" spans="2:26" x14ac:dyDescent="0.25">
      <c r="B470" s="327"/>
      <c r="C470" s="328"/>
      <c r="D470" s="82"/>
      <c r="E470" s="282" t="s">
        <v>232</v>
      </c>
      <c r="F470" s="295"/>
      <c r="G470" s="296"/>
      <c r="H470" s="285"/>
      <c r="I470" s="332"/>
      <c r="J470" s="333"/>
      <c r="K470" s="334"/>
      <c r="L470" s="317"/>
      <c r="M470" s="318"/>
      <c r="N470" s="475"/>
      <c r="O470" s="476"/>
      <c r="P470" s="477"/>
      <c r="Q470" s="434"/>
      <c r="R470" s="435"/>
      <c r="S470" s="436"/>
      <c r="T470" s="434"/>
      <c r="U470" s="435"/>
      <c r="V470" s="436"/>
      <c r="W470" s="434"/>
      <c r="X470" s="435"/>
      <c r="Y470" s="436"/>
      <c r="Z470" s="308"/>
    </row>
    <row r="471" spans="2:26" x14ac:dyDescent="0.25">
      <c r="B471" s="88"/>
      <c r="C471" s="89"/>
      <c r="D471" s="82"/>
      <c r="E471" s="282"/>
      <c r="F471" s="295"/>
      <c r="G471" s="296"/>
      <c r="H471" s="284" t="s">
        <v>81</v>
      </c>
      <c r="I471" s="90"/>
      <c r="J471" s="91"/>
      <c r="K471" s="92"/>
      <c r="L471" s="315"/>
      <c r="M471" s="316"/>
      <c r="N471" s="342">
        <f>500000+153000</f>
        <v>653000</v>
      </c>
      <c r="O471" s="468"/>
      <c r="P471" s="469"/>
      <c r="Q471" s="341">
        <v>1000000</v>
      </c>
      <c r="R471" s="432"/>
      <c r="S471" s="433"/>
      <c r="T471" s="341">
        <v>1353750</v>
      </c>
      <c r="U471" s="432"/>
      <c r="V471" s="433"/>
      <c r="W471" s="341">
        <v>1353750.1</v>
      </c>
      <c r="X471" s="432"/>
      <c r="Y471" s="433"/>
      <c r="Z471" s="307">
        <f>+N471+Q471+T471+W471</f>
        <v>4360500.0999999996</v>
      </c>
    </row>
    <row r="472" spans="2:26" x14ac:dyDescent="0.25">
      <c r="B472" s="93" t="s">
        <v>82</v>
      </c>
      <c r="C472" s="94" t="s">
        <v>83</v>
      </c>
      <c r="D472" s="85"/>
      <c r="E472" s="283"/>
      <c r="F472" s="297"/>
      <c r="G472" s="298"/>
      <c r="H472" s="285"/>
      <c r="I472" s="95"/>
      <c r="J472" s="96"/>
      <c r="K472" s="97"/>
      <c r="L472" s="317"/>
      <c r="M472" s="318"/>
      <c r="N472" s="470"/>
      <c r="O472" s="471"/>
      <c r="P472" s="472"/>
      <c r="Q472" s="434"/>
      <c r="R472" s="435"/>
      <c r="S472" s="436"/>
      <c r="T472" s="434"/>
      <c r="U472" s="435"/>
      <c r="V472" s="436"/>
      <c r="W472" s="434"/>
      <c r="X472" s="435"/>
      <c r="Y472" s="436"/>
      <c r="Z472" s="308"/>
    </row>
    <row r="473" spans="2:26" x14ac:dyDescent="0.25">
      <c r="B473" s="98"/>
      <c r="C473" s="99"/>
      <c r="D473" s="99"/>
      <c r="E473" s="99"/>
      <c r="F473" s="99"/>
      <c r="G473" s="99"/>
      <c r="H473" s="99"/>
      <c r="I473" s="25"/>
      <c r="J473" s="25"/>
      <c r="K473" s="25"/>
      <c r="L473" s="99"/>
      <c r="M473" s="99"/>
      <c r="N473" s="25"/>
      <c r="O473" s="25"/>
      <c r="P473" s="25"/>
      <c r="Q473" s="25"/>
      <c r="R473" s="25"/>
      <c r="S473" s="25"/>
      <c r="T473" s="25"/>
      <c r="U473" s="25"/>
      <c r="V473" s="25"/>
      <c r="W473" s="25"/>
      <c r="X473" s="25"/>
      <c r="Y473" s="25"/>
      <c r="Z473" s="26"/>
    </row>
    <row r="474" spans="2:26" x14ac:dyDescent="0.25">
      <c r="B474" s="98"/>
      <c r="C474" s="99"/>
      <c r="D474" s="99"/>
      <c r="E474" s="99"/>
      <c r="F474" s="99"/>
      <c r="G474" s="99"/>
      <c r="H474" s="99"/>
      <c r="I474" s="25"/>
      <c r="J474" s="25"/>
      <c r="K474" s="25"/>
      <c r="L474" s="99"/>
      <c r="M474" s="99"/>
      <c r="N474" s="25"/>
      <c r="O474" s="25"/>
      <c r="P474" s="25"/>
      <c r="Q474" s="25"/>
      <c r="R474" s="25"/>
      <c r="S474" s="25"/>
      <c r="T474" s="25"/>
      <c r="U474" s="25"/>
      <c r="V474" s="25"/>
      <c r="W474" s="25"/>
      <c r="X474" s="25"/>
      <c r="Y474" s="25"/>
      <c r="Z474" s="26"/>
    </row>
    <row r="475" spans="2:26" x14ac:dyDescent="0.25">
      <c r="B475" s="509" t="s">
        <v>233</v>
      </c>
      <c r="C475" s="510"/>
      <c r="D475" s="510"/>
      <c r="E475" s="510"/>
      <c r="F475" s="510"/>
      <c r="G475" s="510"/>
      <c r="H475" s="510"/>
      <c r="I475" s="510"/>
      <c r="J475" s="510"/>
      <c r="K475" s="511"/>
      <c r="L475" s="235" t="s">
        <v>61</v>
      </c>
      <c r="M475" s="237"/>
      <c r="N475" s="235" t="s">
        <v>23</v>
      </c>
      <c r="O475" s="236"/>
      <c r="P475" s="237"/>
      <c r="Q475" s="235"/>
      <c r="R475" s="236"/>
      <c r="S475" s="237"/>
      <c r="T475" s="235"/>
      <c r="U475" s="236"/>
      <c r="V475" s="237"/>
      <c r="W475" s="235"/>
      <c r="X475" s="236"/>
      <c r="Y475" s="237"/>
      <c r="Z475" s="222" t="s">
        <v>0</v>
      </c>
    </row>
    <row r="476" spans="2:26" x14ac:dyDescent="0.25">
      <c r="B476" s="225" t="s">
        <v>24</v>
      </c>
      <c r="C476" s="226"/>
      <c r="D476" s="225" t="s">
        <v>62</v>
      </c>
      <c r="E476" s="226"/>
      <c r="F476" s="229" t="s">
        <v>25</v>
      </c>
      <c r="G476" s="230"/>
      <c r="H476" s="233" t="s">
        <v>63</v>
      </c>
      <c r="I476" s="235" t="s">
        <v>64</v>
      </c>
      <c r="J476" s="236"/>
      <c r="K476" s="237"/>
      <c r="L476" s="247"/>
      <c r="M476" s="249"/>
      <c r="N476" s="238"/>
      <c r="O476" s="239"/>
      <c r="P476" s="240"/>
      <c r="Q476" s="238"/>
      <c r="R476" s="239"/>
      <c r="S476" s="240"/>
      <c r="T476" s="238"/>
      <c r="U476" s="239"/>
      <c r="V476" s="240"/>
      <c r="W476" s="238"/>
      <c r="X476" s="239"/>
      <c r="Y476" s="240"/>
      <c r="Z476" s="223"/>
    </row>
    <row r="477" spans="2:26" ht="30" x14ac:dyDescent="0.25">
      <c r="B477" s="227"/>
      <c r="C477" s="228"/>
      <c r="D477" s="227"/>
      <c r="E477" s="228"/>
      <c r="F477" s="231"/>
      <c r="G477" s="232"/>
      <c r="H477" s="234"/>
      <c r="I477" s="238"/>
      <c r="J477" s="239"/>
      <c r="K477" s="240"/>
      <c r="L477" s="238"/>
      <c r="M477" s="240"/>
      <c r="N477" s="42" t="s">
        <v>44</v>
      </c>
      <c r="O477" s="76" t="s">
        <v>65</v>
      </c>
      <c r="P477" s="77" t="s">
        <v>66</v>
      </c>
      <c r="Q477" s="42"/>
      <c r="R477" s="76"/>
      <c r="S477" s="77"/>
      <c r="T477" s="42"/>
      <c r="U477" s="76"/>
      <c r="V477" s="77"/>
      <c r="W477" s="42"/>
      <c r="X477" s="76"/>
      <c r="Y477" s="77"/>
      <c r="Z477" s="224"/>
    </row>
    <row r="478" spans="2:26" x14ac:dyDescent="0.25">
      <c r="B478" s="290" t="s">
        <v>67</v>
      </c>
      <c r="C478" s="291"/>
      <c r="D478" s="78" t="s">
        <v>68</v>
      </c>
      <c r="E478" s="79" t="s">
        <v>159</v>
      </c>
      <c r="F478" s="150" t="s">
        <v>234</v>
      </c>
      <c r="G478" s="294"/>
      <c r="H478" s="299" t="s">
        <v>71</v>
      </c>
      <c r="I478" s="80" t="s">
        <v>26</v>
      </c>
      <c r="J478" s="124">
        <f>+P478+S478+V478+Y478</f>
        <v>15</v>
      </c>
      <c r="K478" s="125"/>
      <c r="L478" s="286">
        <f>+((J478-J479)/J479)*100%</f>
        <v>0.5</v>
      </c>
      <c r="M478" s="287"/>
      <c r="N478" s="274">
        <f>+((P478-P479)/+P479)*100%</f>
        <v>0.5</v>
      </c>
      <c r="O478" s="81" t="s">
        <v>68</v>
      </c>
      <c r="P478" s="27">
        <v>15</v>
      </c>
      <c r="Q478" s="274"/>
      <c r="R478" s="81"/>
      <c r="S478" s="27"/>
      <c r="T478" s="274"/>
      <c r="U478" s="81"/>
      <c r="V478" s="27"/>
      <c r="W478" s="274"/>
      <c r="X478" s="81"/>
      <c r="Y478" s="27"/>
      <c r="Z478" s="276">
        <f>+J478/J479</f>
        <v>1.5</v>
      </c>
    </row>
    <row r="479" spans="2:26" x14ac:dyDescent="0.25">
      <c r="B479" s="292"/>
      <c r="C479" s="293"/>
      <c r="D479" s="82"/>
      <c r="E479" s="282" t="s">
        <v>235</v>
      </c>
      <c r="F479" s="295"/>
      <c r="G479" s="296"/>
      <c r="H479" s="300"/>
      <c r="I479" s="80" t="s">
        <v>73</v>
      </c>
      <c r="J479" s="124">
        <f t="shared" ref="J479:J481" si="2">+P479+S479+V479+Y479</f>
        <v>10</v>
      </c>
      <c r="K479" s="125"/>
      <c r="L479" s="288"/>
      <c r="M479" s="289"/>
      <c r="N479" s="275"/>
      <c r="O479" s="81" t="s">
        <v>74</v>
      </c>
      <c r="P479" s="35">
        <v>10</v>
      </c>
      <c r="Q479" s="275"/>
      <c r="R479" s="81"/>
      <c r="S479" s="35"/>
      <c r="T479" s="275"/>
      <c r="U479" s="81"/>
      <c r="V479" s="35"/>
      <c r="W479" s="275"/>
      <c r="X479" s="81"/>
      <c r="Y479" s="35"/>
      <c r="Z479" s="277"/>
    </row>
    <row r="480" spans="2:26" x14ac:dyDescent="0.25">
      <c r="B480" s="83"/>
      <c r="C480" s="84"/>
      <c r="D480" s="82"/>
      <c r="E480" s="282"/>
      <c r="F480" s="295"/>
      <c r="G480" s="296"/>
      <c r="H480" s="284" t="s">
        <v>75</v>
      </c>
      <c r="I480" s="80" t="s">
        <v>26</v>
      </c>
      <c r="J480" s="124">
        <f t="shared" si="2"/>
        <v>20</v>
      </c>
      <c r="K480" s="125"/>
      <c r="L480" s="286">
        <f>+((J480-J481)/J481)*100%</f>
        <v>1</v>
      </c>
      <c r="M480" s="287"/>
      <c r="N480" s="274">
        <f>+((P480-P481)/+P481)*100%</f>
        <v>1</v>
      </c>
      <c r="O480" s="81" t="s">
        <v>68</v>
      </c>
      <c r="P480" s="27">
        <v>20</v>
      </c>
      <c r="Q480" s="274"/>
      <c r="R480" s="81"/>
      <c r="S480" s="27"/>
      <c r="T480" s="274"/>
      <c r="U480" s="81"/>
      <c r="V480" s="27"/>
      <c r="W480" s="274"/>
      <c r="X480" s="81"/>
      <c r="Y480" s="27"/>
      <c r="Z480" s="276">
        <f>+J480/J481</f>
        <v>2</v>
      </c>
    </row>
    <row r="481" spans="2:26" x14ac:dyDescent="0.25">
      <c r="B481" s="278" t="s">
        <v>76</v>
      </c>
      <c r="C481" s="279"/>
      <c r="D481" s="85"/>
      <c r="E481" s="283"/>
      <c r="F481" s="297"/>
      <c r="G481" s="298"/>
      <c r="H481" s="285"/>
      <c r="I481" s="80" t="s">
        <v>73</v>
      </c>
      <c r="J481" s="124">
        <f t="shared" si="2"/>
        <v>10</v>
      </c>
      <c r="K481" s="125"/>
      <c r="L481" s="288"/>
      <c r="M481" s="289"/>
      <c r="N481" s="275"/>
      <c r="O481" s="81" t="s">
        <v>74</v>
      </c>
      <c r="P481" s="35">
        <v>10</v>
      </c>
      <c r="Q481" s="275"/>
      <c r="R481" s="81"/>
      <c r="S481" s="35"/>
      <c r="T481" s="275"/>
      <c r="U481" s="81"/>
      <c r="V481" s="35"/>
      <c r="W481" s="275"/>
      <c r="X481" s="81"/>
      <c r="Y481" s="35"/>
      <c r="Z481" s="277"/>
    </row>
    <row r="482" spans="2:26" x14ac:dyDescent="0.25">
      <c r="B482" s="325" t="s">
        <v>162</v>
      </c>
      <c r="C482" s="326"/>
      <c r="D482" s="86" t="s">
        <v>74</v>
      </c>
      <c r="E482" s="87" t="s">
        <v>163</v>
      </c>
      <c r="F482" s="150" t="s">
        <v>234</v>
      </c>
      <c r="G482" s="294"/>
      <c r="H482" s="284" t="s">
        <v>79</v>
      </c>
      <c r="I482" s="329"/>
      <c r="J482" s="330"/>
      <c r="K482" s="331"/>
      <c r="L482" s="315" t="s">
        <v>63</v>
      </c>
      <c r="M482" s="316"/>
      <c r="N482" s="348">
        <f>550000+653749.99</f>
        <v>1203749.99</v>
      </c>
      <c r="O482" s="473"/>
      <c r="P482" s="474"/>
      <c r="Q482" s="341">
        <v>1203749.99</v>
      </c>
      <c r="R482" s="432"/>
      <c r="S482" s="433"/>
      <c r="T482" s="341">
        <v>1203749.99</v>
      </c>
      <c r="U482" s="432"/>
      <c r="V482" s="433"/>
      <c r="W482" s="341">
        <v>1203749.99</v>
      </c>
      <c r="X482" s="432"/>
      <c r="Y482" s="433"/>
      <c r="Z482" s="307">
        <f>+N482+Q482+T482+W482</f>
        <v>4814999.96</v>
      </c>
    </row>
    <row r="483" spans="2:26" x14ac:dyDescent="0.25">
      <c r="B483" s="327"/>
      <c r="C483" s="328"/>
      <c r="D483" s="82"/>
      <c r="E483" s="282" t="s">
        <v>236</v>
      </c>
      <c r="F483" s="295"/>
      <c r="G483" s="296"/>
      <c r="H483" s="285"/>
      <c r="I483" s="332"/>
      <c r="J483" s="333"/>
      <c r="K483" s="334"/>
      <c r="L483" s="317"/>
      <c r="M483" s="318"/>
      <c r="N483" s="475"/>
      <c r="O483" s="476"/>
      <c r="P483" s="477"/>
      <c r="Q483" s="434"/>
      <c r="R483" s="435"/>
      <c r="S483" s="436"/>
      <c r="T483" s="434"/>
      <c r="U483" s="435"/>
      <c r="V483" s="436"/>
      <c r="W483" s="434"/>
      <c r="X483" s="435"/>
      <c r="Y483" s="436"/>
      <c r="Z483" s="308"/>
    </row>
    <row r="484" spans="2:26" x14ac:dyDescent="0.25">
      <c r="B484" s="88"/>
      <c r="C484" s="89"/>
      <c r="D484" s="82"/>
      <c r="E484" s="282"/>
      <c r="F484" s="295"/>
      <c r="G484" s="296"/>
      <c r="H484" s="284" t="s">
        <v>81</v>
      </c>
      <c r="I484" s="90"/>
      <c r="J484" s="91"/>
      <c r="K484" s="92"/>
      <c r="L484" s="315"/>
      <c r="M484" s="316"/>
      <c r="N484" s="342">
        <v>500000</v>
      </c>
      <c r="O484" s="468"/>
      <c r="P484" s="469"/>
      <c r="Q484" s="341">
        <v>500000</v>
      </c>
      <c r="R484" s="432"/>
      <c r="S484" s="433"/>
      <c r="T484" s="341">
        <v>1203749.99</v>
      </c>
      <c r="U484" s="432"/>
      <c r="V484" s="433"/>
      <c r="W484" s="341">
        <v>1203749.99</v>
      </c>
      <c r="X484" s="432"/>
      <c r="Y484" s="433"/>
      <c r="Z484" s="307">
        <f>+N484+Q484+T484+W484</f>
        <v>3407499.9800000004</v>
      </c>
    </row>
    <row r="485" spans="2:26" x14ac:dyDescent="0.25">
      <c r="B485" s="93" t="s">
        <v>82</v>
      </c>
      <c r="C485" s="94" t="s">
        <v>83</v>
      </c>
      <c r="D485" s="85"/>
      <c r="E485" s="283"/>
      <c r="F485" s="297"/>
      <c r="G485" s="298"/>
      <c r="H485" s="285"/>
      <c r="I485" s="95"/>
      <c r="J485" s="96"/>
      <c r="K485" s="97"/>
      <c r="L485" s="317"/>
      <c r="M485" s="318"/>
      <c r="N485" s="470"/>
      <c r="O485" s="471"/>
      <c r="P485" s="472"/>
      <c r="Q485" s="434"/>
      <c r="R485" s="435"/>
      <c r="S485" s="436"/>
      <c r="T485" s="434"/>
      <c r="U485" s="435"/>
      <c r="V485" s="436"/>
      <c r="W485" s="434"/>
      <c r="X485" s="435"/>
      <c r="Y485" s="436"/>
      <c r="Z485" s="308"/>
    </row>
    <row r="486" spans="2:26" x14ac:dyDescent="0.25">
      <c r="B486" s="98"/>
      <c r="C486" s="99"/>
      <c r="D486" s="99"/>
      <c r="E486" s="99"/>
      <c r="F486" s="99"/>
      <c r="G486" s="99"/>
      <c r="H486" s="99"/>
      <c r="I486" s="25"/>
      <c r="J486" s="25"/>
      <c r="K486" s="25"/>
      <c r="L486" s="99"/>
      <c r="M486" s="99"/>
      <c r="N486" s="25"/>
      <c r="O486" s="25"/>
      <c r="P486" s="25"/>
      <c r="Q486" s="25"/>
      <c r="R486" s="25"/>
      <c r="S486" s="25"/>
      <c r="T486" s="25"/>
      <c r="U486" s="25"/>
      <c r="V486" s="25"/>
      <c r="W486" s="25"/>
      <c r="X486" s="25"/>
      <c r="Y486" s="25"/>
      <c r="Z486" s="26"/>
    </row>
    <row r="487" spans="2:26" x14ac:dyDescent="0.25">
      <c r="B487" s="98"/>
      <c r="C487" s="99"/>
      <c r="D487" s="99"/>
      <c r="E487" s="99"/>
      <c r="F487" s="99"/>
      <c r="G487" s="99"/>
      <c r="H487" s="99"/>
      <c r="I487" s="25"/>
      <c r="J487" s="25"/>
      <c r="K487" s="25"/>
      <c r="L487" s="99"/>
      <c r="M487" s="99"/>
      <c r="N487" s="25"/>
      <c r="O487" s="25"/>
      <c r="P487" s="25"/>
      <c r="Q487" s="25"/>
      <c r="R487" s="25"/>
      <c r="S487" s="25"/>
      <c r="T487" s="25"/>
      <c r="U487" s="25"/>
      <c r="V487" s="25"/>
      <c r="W487" s="25"/>
      <c r="X487" s="25"/>
      <c r="Y487" s="25"/>
      <c r="Z487" s="26"/>
    </row>
    <row r="488" spans="2:26" x14ac:dyDescent="0.25">
      <c r="B488" s="509" t="s">
        <v>237</v>
      </c>
      <c r="C488" s="510"/>
      <c r="D488" s="510"/>
      <c r="E488" s="510"/>
      <c r="F488" s="510"/>
      <c r="G488" s="510"/>
      <c r="H488" s="510"/>
      <c r="I488" s="510"/>
      <c r="J488" s="510"/>
      <c r="K488" s="511"/>
      <c r="L488" s="235" t="s">
        <v>61</v>
      </c>
      <c r="M488" s="237"/>
      <c r="N488" s="235" t="s">
        <v>23</v>
      </c>
      <c r="O488" s="236"/>
      <c r="P488" s="237"/>
      <c r="Q488" s="235"/>
      <c r="R488" s="236"/>
      <c r="S488" s="237"/>
      <c r="T488" s="235"/>
      <c r="U488" s="236"/>
      <c r="V488" s="237"/>
      <c r="W488" s="235"/>
      <c r="X488" s="236"/>
      <c r="Y488" s="237"/>
      <c r="Z488" s="222" t="s">
        <v>0</v>
      </c>
    </row>
    <row r="489" spans="2:26" x14ac:dyDescent="0.25">
      <c r="B489" s="225" t="s">
        <v>24</v>
      </c>
      <c r="C489" s="226"/>
      <c r="D489" s="225" t="s">
        <v>62</v>
      </c>
      <c r="E489" s="226"/>
      <c r="F489" s="229" t="s">
        <v>25</v>
      </c>
      <c r="G489" s="230"/>
      <c r="H489" s="233" t="s">
        <v>63</v>
      </c>
      <c r="I489" s="235" t="s">
        <v>64</v>
      </c>
      <c r="J489" s="236"/>
      <c r="K489" s="237"/>
      <c r="L489" s="247"/>
      <c r="M489" s="249"/>
      <c r="N489" s="238"/>
      <c r="O489" s="239"/>
      <c r="P489" s="240"/>
      <c r="Q489" s="238"/>
      <c r="R489" s="239"/>
      <c r="S489" s="240"/>
      <c r="T489" s="238"/>
      <c r="U489" s="239"/>
      <c r="V489" s="240"/>
      <c r="W489" s="238"/>
      <c r="X489" s="239"/>
      <c r="Y489" s="240"/>
      <c r="Z489" s="223"/>
    </row>
    <row r="490" spans="2:26" ht="30" x14ac:dyDescent="0.25">
      <c r="B490" s="227"/>
      <c r="C490" s="228"/>
      <c r="D490" s="227"/>
      <c r="E490" s="228"/>
      <c r="F490" s="231"/>
      <c r="G490" s="232"/>
      <c r="H490" s="234"/>
      <c r="I490" s="238"/>
      <c r="J490" s="239"/>
      <c r="K490" s="240"/>
      <c r="L490" s="238"/>
      <c r="M490" s="240"/>
      <c r="N490" s="42" t="s">
        <v>44</v>
      </c>
      <c r="O490" s="76" t="s">
        <v>65</v>
      </c>
      <c r="P490" s="77" t="s">
        <v>66</v>
      </c>
      <c r="Q490" s="42"/>
      <c r="R490" s="76"/>
      <c r="S490" s="77"/>
      <c r="T490" s="42"/>
      <c r="U490" s="76"/>
      <c r="V490" s="77"/>
      <c r="W490" s="42"/>
      <c r="X490" s="76"/>
      <c r="Y490" s="77"/>
      <c r="Z490" s="224"/>
    </row>
    <row r="491" spans="2:26" x14ac:dyDescent="0.25">
      <c r="B491" s="290" t="s">
        <v>67</v>
      </c>
      <c r="C491" s="291"/>
      <c r="D491" s="78" t="s">
        <v>68</v>
      </c>
      <c r="E491" s="79" t="s">
        <v>166</v>
      </c>
      <c r="F491" s="150" t="s">
        <v>238</v>
      </c>
      <c r="G491" s="294"/>
      <c r="H491" s="299" t="s">
        <v>71</v>
      </c>
      <c r="I491" s="80" t="s">
        <v>26</v>
      </c>
      <c r="J491" s="124">
        <f>+P491+S491+V491+Y491</f>
        <v>1</v>
      </c>
      <c r="K491" s="125"/>
      <c r="L491" s="286">
        <f>+((J491-J492)/J492)*100%</f>
        <v>0</v>
      </c>
      <c r="M491" s="287"/>
      <c r="N491" s="274">
        <f>+((P491-P492)/+P492)*100%</f>
        <v>0</v>
      </c>
      <c r="O491" s="81" t="s">
        <v>68</v>
      </c>
      <c r="P491" s="27">
        <v>1</v>
      </c>
      <c r="Q491" s="274"/>
      <c r="R491" s="81"/>
      <c r="S491" s="27"/>
      <c r="T491" s="274"/>
      <c r="U491" s="81"/>
      <c r="V491" s="27"/>
      <c r="W491" s="274"/>
      <c r="X491" s="81"/>
      <c r="Y491" s="27"/>
      <c r="Z491" s="276">
        <f>+J491/J492</f>
        <v>1</v>
      </c>
    </row>
    <row r="492" spans="2:26" x14ac:dyDescent="0.25">
      <c r="B492" s="292"/>
      <c r="C492" s="293"/>
      <c r="D492" s="82"/>
      <c r="E492" s="282" t="s">
        <v>239</v>
      </c>
      <c r="F492" s="295"/>
      <c r="G492" s="296"/>
      <c r="H492" s="300"/>
      <c r="I492" s="80" t="s">
        <v>73</v>
      </c>
      <c r="J492" s="124">
        <f t="shared" ref="J492:J494" si="3">+P492+S492+V492+Y492</f>
        <v>1</v>
      </c>
      <c r="K492" s="125"/>
      <c r="L492" s="288"/>
      <c r="M492" s="289"/>
      <c r="N492" s="275"/>
      <c r="O492" s="81" t="s">
        <v>74</v>
      </c>
      <c r="P492" s="35">
        <v>1</v>
      </c>
      <c r="Q492" s="275"/>
      <c r="R492" s="81"/>
      <c r="S492" s="35"/>
      <c r="T492" s="275"/>
      <c r="U492" s="81"/>
      <c r="V492" s="35"/>
      <c r="W492" s="275"/>
      <c r="X492" s="81"/>
      <c r="Y492" s="35"/>
      <c r="Z492" s="277"/>
    </row>
    <row r="493" spans="2:26" x14ac:dyDescent="0.25">
      <c r="B493" s="83"/>
      <c r="C493" s="84"/>
      <c r="D493" s="82"/>
      <c r="E493" s="282"/>
      <c r="F493" s="295"/>
      <c r="G493" s="296"/>
      <c r="H493" s="284" t="s">
        <v>75</v>
      </c>
      <c r="I493" s="80" t="s">
        <v>26</v>
      </c>
      <c r="J493" s="124">
        <f t="shared" si="3"/>
        <v>2</v>
      </c>
      <c r="K493" s="125"/>
      <c r="L493" s="286">
        <f>+((J493-J494)/J494)*100%</f>
        <v>0</v>
      </c>
      <c r="M493" s="287"/>
      <c r="N493" s="274">
        <f>+((P493-P494)/+P494)*100%</f>
        <v>0</v>
      </c>
      <c r="O493" s="81" t="s">
        <v>68</v>
      </c>
      <c r="P493" s="27">
        <v>2</v>
      </c>
      <c r="Q493" s="274"/>
      <c r="R493" s="81"/>
      <c r="S493" s="27"/>
      <c r="T493" s="274"/>
      <c r="U493" s="81"/>
      <c r="V493" s="27"/>
      <c r="W493" s="274"/>
      <c r="X493" s="81"/>
      <c r="Y493" s="27"/>
      <c r="Z493" s="276">
        <f>+J493/J494</f>
        <v>1</v>
      </c>
    </row>
    <row r="494" spans="2:26" x14ac:dyDescent="0.25">
      <c r="B494" s="278" t="s">
        <v>76</v>
      </c>
      <c r="C494" s="279"/>
      <c r="D494" s="85"/>
      <c r="E494" s="283"/>
      <c r="F494" s="297"/>
      <c r="G494" s="298"/>
      <c r="H494" s="285"/>
      <c r="I494" s="80" t="s">
        <v>73</v>
      </c>
      <c r="J494" s="124">
        <f t="shared" si="3"/>
        <v>2</v>
      </c>
      <c r="K494" s="125"/>
      <c r="L494" s="288"/>
      <c r="M494" s="289"/>
      <c r="N494" s="275"/>
      <c r="O494" s="81" t="s">
        <v>74</v>
      </c>
      <c r="P494" s="35">
        <v>2</v>
      </c>
      <c r="Q494" s="275"/>
      <c r="R494" s="81"/>
      <c r="S494" s="35"/>
      <c r="T494" s="275"/>
      <c r="U494" s="81"/>
      <c r="V494" s="35"/>
      <c r="W494" s="275"/>
      <c r="X494" s="81"/>
      <c r="Y494" s="35"/>
      <c r="Z494" s="277"/>
    </row>
    <row r="495" spans="2:26" x14ac:dyDescent="0.25">
      <c r="B495" s="325" t="s">
        <v>169</v>
      </c>
      <c r="C495" s="326"/>
      <c r="D495" s="86" t="s">
        <v>74</v>
      </c>
      <c r="E495" s="87" t="s">
        <v>170</v>
      </c>
      <c r="F495" s="150" t="s">
        <v>238</v>
      </c>
      <c r="G495" s="294"/>
      <c r="H495" s="284" t="s">
        <v>79</v>
      </c>
      <c r="I495" s="329"/>
      <c r="J495" s="330"/>
      <c r="K495" s="331"/>
      <c r="L495" s="315" t="s">
        <v>63</v>
      </c>
      <c r="M495" s="316"/>
      <c r="N495" s="348">
        <v>1200000</v>
      </c>
      <c r="O495" s="473"/>
      <c r="P495" s="474"/>
      <c r="Q495" s="341">
        <v>1200000</v>
      </c>
      <c r="R495" s="432"/>
      <c r="S495" s="433"/>
      <c r="T495" s="341">
        <v>1200000</v>
      </c>
      <c r="U495" s="432"/>
      <c r="V495" s="433"/>
      <c r="W495" s="341">
        <v>1200000</v>
      </c>
      <c r="X495" s="432"/>
      <c r="Y495" s="433"/>
      <c r="Z495" s="307">
        <f>+N495+Q495+T495+W495</f>
        <v>4800000</v>
      </c>
    </row>
    <row r="496" spans="2:26" x14ac:dyDescent="0.25">
      <c r="B496" s="327"/>
      <c r="C496" s="328"/>
      <c r="D496" s="82"/>
      <c r="E496" s="282" t="s">
        <v>240</v>
      </c>
      <c r="F496" s="295"/>
      <c r="G496" s="296"/>
      <c r="H496" s="285"/>
      <c r="I496" s="332"/>
      <c r="J496" s="333"/>
      <c r="K496" s="334"/>
      <c r="L496" s="317"/>
      <c r="M496" s="318"/>
      <c r="N496" s="475"/>
      <c r="O496" s="476"/>
      <c r="P496" s="477"/>
      <c r="Q496" s="434"/>
      <c r="R496" s="435"/>
      <c r="S496" s="436"/>
      <c r="T496" s="434"/>
      <c r="U496" s="435"/>
      <c r="V496" s="436"/>
      <c r="W496" s="434"/>
      <c r="X496" s="435"/>
      <c r="Y496" s="436"/>
      <c r="Z496" s="308"/>
    </row>
    <row r="497" spans="2:26" x14ac:dyDescent="0.25">
      <c r="B497" s="88"/>
      <c r="C497" s="89"/>
      <c r="D497" s="82"/>
      <c r="E497" s="282"/>
      <c r="F497" s="295"/>
      <c r="G497" s="296"/>
      <c r="H497" s="284" t="s">
        <v>81</v>
      </c>
      <c r="I497" s="90"/>
      <c r="J497" s="91"/>
      <c r="K497" s="92"/>
      <c r="L497" s="315"/>
      <c r="M497" s="316"/>
      <c r="N497" s="342">
        <v>950000</v>
      </c>
      <c r="O497" s="468"/>
      <c r="P497" s="469"/>
      <c r="Q497" s="341">
        <v>3300000</v>
      </c>
      <c r="R497" s="432"/>
      <c r="S497" s="433"/>
      <c r="T497" s="341">
        <v>3089516.87</v>
      </c>
      <c r="U497" s="432"/>
      <c r="V497" s="433"/>
      <c r="W497" s="341">
        <v>4593650.9000000004</v>
      </c>
      <c r="X497" s="432"/>
      <c r="Y497" s="433"/>
      <c r="Z497" s="307">
        <f>+N497+Q497+T497+W497</f>
        <v>11933167.77</v>
      </c>
    </row>
    <row r="498" spans="2:26" x14ac:dyDescent="0.25">
      <c r="B498" s="93" t="s">
        <v>82</v>
      </c>
      <c r="C498" s="94" t="s">
        <v>83</v>
      </c>
      <c r="D498" s="85"/>
      <c r="E498" s="283"/>
      <c r="F498" s="297"/>
      <c r="G498" s="298"/>
      <c r="H498" s="285"/>
      <c r="I498" s="95"/>
      <c r="J498" s="96"/>
      <c r="K498" s="97"/>
      <c r="L498" s="317"/>
      <c r="M498" s="318"/>
      <c r="N498" s="470"/>
      <c r="O498" s="471"/>
      <c r="P498" s="472"/>
      <c r="Q498" s="434"/>
      <c r="R498" s="435"/>
      <c r="S498" s="436"/>
      <c r="T498" s="434"/>
      <c r="U498" s="435"/>
      <c r="V498" s="436"/>
      <c r="W498" s="434"/>
      <c r="X498" s="435"/>
      <c r="Y498" s="436"/>
      <c r="Z498" s="308"/>
    </row>
    <row r="499" spans="2:26" x14ac:dyDescent="0.25">
      <c r="B499" s="43"/>
      <c r="C499" s="43"/>
      <c r="D499" s="43"/>
      <c r="E499" s="43"/>
      <c r="F499" s="45"/>
      <c r="G499" s="45"/>
      <c r="H499" s="46"/>
      <c r="I499" s="48"/>
      <c r="J499" s="50"/>
      <c r="K499" s="50"/>
      <c r="L499" s="44"/>
      <c r="M499" s="44"/>
      <c r="N499" s="51"/>
      <c r="O499" s="51"/>
      <c r="P499" s="51"/>
      <c r="Q499" s="51"/>
      <c r="R499" s="51"/>
      <c r="S499" s="51"/>
      <c r="T499" s="51"/>
      <c r="U499" s="51"/>
      <c r="V499" s="51"/>
      <c r="W499" s="51"/>
      <c r="X499" s="51"/>
      <c r="Y499" s="51"/>
      <c r="Z499" s="52"/>
    </row>
    <row r="500" spans="2:26" x14ac:dyDescent="0.25">
      <c r="B500" s="43"/>
      <c r="C500" s="43"/>
      <c r="D500" s="43"/>
      <c r="E500" s="43"/>
      <c r="F500" s="45"/>
      <c r="G500" s="45"/>
      <c r="H500" s="46"/>
      <c r="I500" s="47" t="s">
        <v>27</v>
      </c>
      <c r="J500" s="49"/>
      <c r="K500" s="50"/>
      <c r="L500" s="44" t="s">
        <v>28</v>
      </c>
      <c r="M500" s="44"/>
      <c r="N500" s="51"/>
      <c r="O500" s="51"/>
      <c r="P500" s="51"/>
      <c r="Q500" s="51"/>
      <c r="R500" s="51"/>
      <c r="S500" s="51"/>
      <c r="T500" s="51"/>
      <c r="U500" s="51"/>
      <c r="V500" s="51"/>
      <c r="W500" s="51"/>
      <c r="X500" s="51"/>
      <c r="Y500" s="51"/>
      <c r="Z500" s="52"/>
    </row>
    <row r="501" spans="2:26" x14ac:dyDescent="0.25">
      <c r="B501" s="43"/>
      <c r="C501" s="43"/>
      <c r="D501" s="43"/>
      <c r="E501" s="43"/>
      <c r="F501" s="45"/>
      <c r="G501" s="45"/>
      <c r="H501" s="46"/>
      <c r="I501" s="53"/>
      <c r="J501" s="50"/>
      <c r="K501" s="50"/>
      <c r="L501" s="44"/>
      <c r="M501" s="44"/>
      <c r="N501" s="51"/>
      <c r="O501" s="51"/>
      <c r="P501" s="51"/>
      <c r="Q501" s="51"/>
      <c r="R501" s="51"/>
      <c r="S501" s="51"/>
      <c r="T501" s="51"/>
      <c r="U501" s="51"/>
      <c r="V501" s="51"/>
      <c r="W501" s="51"/>
      <c r="X501" s="51"/>
      <c r="Y501" s="51"/>
      <c r="Z501" s="52"/>
    </row>
    <row r="502" spans="2:26" x14ac:dyDescent="0.25">
      <c r="B502" s="126"/>
      <c r="C502" s="127"/>
      <c r="D502" s="127"/>
      <c r="E502" s="127"/>
      <c r="F502" s="128"/>
      <c r="G502" s="128"/>
      <c r="H502" s="129"/>
      <c r="I502" s="130"/>
      <c r="J502" s="131"/>
      <c r="K502" s="131"/>
      <c r="L502" s="132"/>
      <c r="M502" s="132"/>
      <c r="N502" s="133"/>
      <c r="O502" s="133"/>
      <c r="P502" s="133"/>
      <c r="Q502" s="133"/>
      <c r="R502" s="133"/>
      <c r="S502" s="133"/>
      <c r="T502" s="133"/>
      <c r="U502" s="133"/>
      <c r="V502" s="133"/>
      <c r="W502" s="133"/>
      <c r="X502" s="133"/>
      <c r="Y502" s="133"/>
      <c r="Z502" s="134"/>
    </row>
    <row r="503" spans="2:26" x14ac:dyDescent="0.25">
      <c r="B503" s="126"/>
      <c r="C503" s="127"/>
      <c r="D503" s="127"/>
      <c r="E503" s="127"/>
      <c r="F503" s="128"/>
      <c r="G503" s="128"/>
      <c r="H503" s="129"/>
      <c r="I503" s="130"/>
      <c r="J503" s="131"/>
      <c r="K503" s="131"/>
      <c r="L503" s="132"/>
      <c r="M503" s="132"/>
      <c r="N503" s="133"/>
      <c r="O503" s="133"/>
      <c r="P503" s="133"/>
      <c r="Q503" s="133"/>
      <c r="R503" s="133"/>
      <c r="S503" s="133"/>
      <c r="T503" s="133"/>
      <c r="U503" s="133"/>
      <c r="V503" s="133"/>
      <c r="W503" s="133"/>
      <c r="X503" s="133"/>
      <c r="Y503" s="133"/>
      <c r="Z503" s="134"/>
    </row>
    <row r="504" spans="2:26" x14ac:dyDescent="0.25">
      <c r="B504" s="98"/>
      <c r="C504" s="99"/>
      <c r="D504" s="99"/>
      <c r="E504" s="99"/>
      <c r="F504" s="99"/>
      <c r="G504" s="99"/>
      <c r="H504" s="99"/>
      <c r="I504" s="25"/>
      <c r="J504" s="25"/>
      <c r="K504" s="25"/>
      <c r="L504" s="99"/>
      <c r="M504" s="99"/>
      <c r="N504" s="25"/>
      <c r="O504" s="25"/>
      <c r="P504" s="25"/>
      <c r="Q504" s="25"/>
      <c r="R504" s="25"/>
      <c r="S504" s="25"/>
      <c r="T504" s="25"/>
      <c r="U504" s="25"/>
      <c r="V504" s="25"/>
      <c r="W504" s="25"/>
      <c r="X504" s="25"/>
      <c r="Y504" s="25"/>
      <c r="Z504" s="26"/>
    </row>
    <row r="505" spans="2:26" x14ac:dyDescent="0.25">
      <c r="B505" s="509" t="s">
        <v>241</v>
      </c>
      <c r="C505" s="510"/>
      <c r="D505" s="510"/>
      <c r="E505" s="510"/>
      <c r="F505" s="510"/>
      <c r="G505" s="510"/>
      <c r="H505" s="510"/>
      <c r="I505" s="510"/>
      <c r="J505" s="510"/>
      <c r="K505" s="511"/>
      <c r="L505" s="235" t="s">
        <v>61</v>
      </c>
      <c r="M505" s="237"/>
      <c r="N505" s="235" t="s">
        <v>23</v>
      </c>
      <c r="O505" s="236"/>
      <c r="P505" s="237"/>
      <c r="Q505" s="235"/>
      <c r="R505" s="236"/>
      <c r="S505" s="237"/>
      <c r="T505" s="235"/>
      <c r="U505" s="236"/>
      <c r="V505" s="237"/>
      <c r="W505" s="235"/>
      <c r="X505" s="236"/>
      <c r="Y505" s="237"/>
      <c r="Z505" s="222" t="s">
        <v>0</v>
      </c>
    </row>
    <row r="506" spans="2:26" x14ac:dyDescent="0.25">
      <c r="B506" s="225" t="s">
        <v>24</v>
      </c>
      <c r="C506" s="226"/>
      <c r="D506" s="225" t="s">
        <v>62</v>
      </c>
      <c r="E506" s="226"/>
      <c r="F506" s="229" t="s">
        <v>25</v>
      </c>
      <c r="G506" s="230"/>
      <c r="H506" s="233" t="s">
        <v>63</v>
      </c>
      <c r="I506" s="235" t="s">
        <v>64</v>
      </c>
      <c r="J506" s="236"/>
      <c r="K506" s="237"/>
      <c r="L506" s="247"/>
      <c r="M506" s="249"/>
      <c r="N506" s="238"/>
      <c r="O506" s="239"/>
      <c r="P506" s="240"/>
      <c r="Q506" s="238"/>
      <c r="R506" s="239"/>
      <c r="S506" s="240"/>
      <c r="T506" s="238"/>
      <c r="U506" s="239"/>
      <c r="V506" s="240"/>
      <c r="W506" s="238"/>
      <c r="X506" s="239"/>
      <c r="Y506" s="240"/>
      <c r="Z506" s="223"/>
    </row>
    <row r="507" spans="2:26" ht="30" x14ac:dyDescent="0.25">
      <c r="B507" s="227"/>
      <c r="C507" s="228"/>
      <c r="D507" s="227"/>
      <c r="E507" s="228"/>
      <c r="F507" s="231"/>
      <c r="G507" s="232"/>
      <c r="H507" s="234"/>
      <c r="I507" s="238"/>
      <c r="J507" s="239"/>
      <c r="K507" s="240"/>
      <c r="L507" s="238"/>
      <c r="M507" s="240"/>
      <c r="N507" s="42" t="s">
        <v>44</v>
      </c>
      <c r="O507" s="76" t="s">
        <v>65</v>
      </c>
      <c r="P507" s="77" t="s">
        <v>66</v>
      </c>
      <c r="Q507" s="42"/>
      <c r="R507" s="76"/>
      <c r="S507" s="77"/>
      <c r="T507" s="42"/>
      <c r="U507" s="76"/>
      <c r="V507" s="77"/>
      <c r="W507" s="42"/>
      <c r="X507" s="76"/>
      <c r="Y507" s="77"/>
      <c r="Z507" s="224"/>
    </row>
    <row r="508" spans="2:26" x14ac:dyDescent="0.25">
      <c r="B508" s="290" t="s">
        <v>67</v>
      </c>
      <c r="C508" s="291"/>
      <c r="D508" s="78" t="s">
        <v>68</v>
      </c>
      <c r="E508" s="79" t="s">
        <v>166</v>
      </c>
      <c r="F508" s="150" t="s">
        <v>242</v>
      </c>
      <c r="G508" s="294"/>
      <c r="H508" s="299" t="s">
        <v>71</v>
      </c>
      <c r="I508" s="80" t="s">
        <v>26</v>
      </c>
      <c r="J508" s="124">
        <f>+P508+S508+V508+Y508</f>
        <v>1</v>
      </c>
      <c r="K508" s="125"/>
      <c r="L508" s="286">
        <f>+((J508-J509)/J509)*100%</f>
        <v>0</v>
      </c>
      <c r="M508" s="287"/>
      <c r="N508" s="274">
        <f>+((P508-P509)/+P509)*100%</f>
        <v>0</v>
      </c>
      <c r="O508" s="81" t="s">
        <v>68</v>
      </c>
      <c r="P508" s="27">
        <v>1</v>
      </c>
      <c r="Q508" s="274"/>
      <c r="R508" s="81"/>
      <c r="S508" s="27"/>
      <c r="T508" s="274"/>
      <c r="U508" s="81"/>
      <c r="V508" s="27"/>
      <c r="W508" s="274"/>
      <c r="X508" s="81"/>
      <c r="Y508" s="27"/>
      <c r="Z508" s="276">
        <f>+J508/J509</f>
        <v>1</v>
      </c>
    </row>
    <row r="509" spans="2:26" x14ac:dyDescent="0.25">
      <c r="B509" s="292"/>
      <c r="C509" s="293"/>
      <c r="D509" s="82"/>
      <c r="E509" s="282" t="s">
        <v>243</v>
      </c>
      <c r="F509" s="295"/>
      <c r="G509" s="296"/>
      <c r="H509" s="300"/>
      <c r="I509" s="80" t="s">
        <v>73</v>
      </c>
      <c r="J509" s="124">
        <f t="shared" ref="J509:J511" si="4">+P509+S509+V509+Y509</f>
        <v>1</v>
      </c>
      <c r="K509" s="125"/>
      <c r="L509" s="288"/>
      <c r="M509" s="289"/>
      <c r="N509" s="275"/>
      <c r="O509" s="81" t="s">
        <v>74</v>
      </c>
      <c r="P509" s="35">
        <v>1</v>
      </c>
      <c r="Q509" s="275"/>
      <c r="R509" s="81"/>
      <c r="S509" s="35"/>
      <c r="T509" s="275"/>
      <c r="U509" s="81"/>
      <c r="V509" s="35"/>
      <c r="W509" s="275"/>
      <c r="X509" s="81"/>
      <c r="Y509" s="35"/>
      <c r="Z509" s="277"/>
    </row>
    <row r="510" spans="2:26" x14ac:dyDescent="0.25">
      <c r="B510" s="83"/>
      <c r="C510" s="84"/>
      <c r="D510" s="82"/>
      <c r="E510" s="282"/>
      <c r="F510" s="295"/>
      <c r="G510" s="296"/>
      <c r="H510" s="284" t="s">
        <v>75</v>
      </c>
      <c r="I510" s="80" t="s">
        <v>26</v>
      </c>
      <c r="J510" s="124">
        <f t="shared" si="4"/>
        <v>2</v>
      </c>
      <c r="K510" s="125"/>
      <c r="L510" s="286">
        <f>+((J510-J511)/J511)*100%</f>
        <v>0</v>
      </c>
      <c r="M510" s="287"/>
      <c r="N510" s="274">
        <f>+((P510-P511)/+P511)*100%</f>
        <v>0</v>
      </c>
      <c r="O510" s="81" t="s">
        <v>68</v>
      </c>
      <c r="P510" s="27">
        <v>2</v>
      </c>
      <c r="Q510" s="274"/>
      <c r="R510" s="81"/>
      <c r="S510" s="27"/>
      <c r="T510" s="274"/>
      <c r="U510" s="81"/>
      <c r="V510" s="27"/>
      <c r="W510" s="274"/>
      <c r="X510" s="81"/>
      <c r="Y510" s="27"/>
      <c r="Z510" s="276">
        <f>+J510/J511</f>
        <v>1</v>
      </c>
    </row>
    <row r="511" spans="2:26" x14ac:dyDescent="0.25">
      <c r="B511" s="278" t="s">
        <v>76</v>
      </c>
      <c r="C511" s="279"/>
      <c r="D511" s="85"/>
      <c r="E511" s="283"/>
      <c r="F511" s="297"/>
      <c r="G511" s="298"/>
      <c r="H511" s="285"/>
      <c r="I511" s="80" t="s">
        <v>73</v>
      </c>
      <c r="J511" s="124">
        <f t="shared" si="4"/>
        <v>2</v>
      </c>
      <c r="K511" s="125"/>
      <c r="L511" s="288"/>
      <c r="M511" s="289"/>
      <c r="N511" s="275"/>
      <c r="O511" s="81" t="s">
        <v>74</v>
      </c>
      <c r="P511" s="35">
        <v>2</v>
      </c>
      <c r="Q511" s="275"/>
      <c r="R511" s="81"/>
      <c r="S511" s="35"/>
      <c r="T511" s="275"/>
      <c r="U511" s="81"/>
      <c r="V511" s="35"/>
      <c r="W511" s="275"/>
      <c r="X511" s="81"/>
      <c r="Y511" s="35"/>
      <c r="Z511" s="277"/>
    </row>
    <row r="512" spans="2:26" x14ac:dyDescent="0.25">
      <c r="B512" s="325" t="s">
        <v>169</v>
      </c>
      <c r="C512" s="326"/>
      <c r="D512" s="86" t="s">
        <v>74</v>
      </c>
      <c r="E512" s="87" t="s">
        <v>170</v>
      </c>
      <c r="F512" s="150" t="s">
        <v>242</v>
      </c>
      <c r="G512" s="294"/>
      <c r="H512" s="284" t="s">
        <v>79</v>
      </c>
      <c r="I512" s="329"/>
      <c r="J512" s="330"/>
      <c r="K512" s="331"/>
      <c r="L512" s="315" t="s">
        <v>63</v>
      </c>
      <c r="M512" s="316"/>
      <c r="N512" s="348">
        <v>600000</v>
      </c>
      <c r="O512" s="473"/>
      <c r="P512" s="474"/>
      <c r="Q512" s="341">
        <v>600000</v>
      </c>
      <c r="R512" s="432"/>
      <c r="S512" s="433"/>
      <c r="T512" s="341">
        <v>600000</v>
      </c>
      <c r="U512" s="432"/>
      <c r="V512" s="433"/>
      <c r="W512" s="341">
        <v>600000</v>
      </c>
      <c r="X512" s="432"/>
      <c r="Y512" s="433"/>
      <c r="Z512" s="307">
        <f>+N512+Q512+T512+W512</f>
        <v>2400000</v>
      </c>
    </row>
    <row r="513" spans="2:26" x14ac:dyDescent="0.25">
      <c r="B513" s="327"/>
      <c r="C513" s="328"/>
      <c r="D513" s="82"/>
      <c r="E513" s="282" t="s">
        <v>244</v>
      </c>
      <c r="F513" s="295"/>
      <c r="G513" s="296"/>
      <c r="H513" s="285"/>
      <c r="I513" s="332"/>
      <c r="J513" s="333"/>
      <c r="K513" s="334"/>
      <c r="L513" s="317"/>
      <c r="M513" s="318"/>
      <c r="N513" s="475"/>
      <c r="O513" s="476"/>
      <c r="P513" s="477"/>
      <c r="Q513" s="434"/>
      <c r="R513" s="435"/>
      <c r="S513" s="436"/>
      <c r="T513" s="434"/>
      <c r="U513" s="435"/>
      <c r="V513" s="436"/>
      <c r="W513" s="434"/>
      <c r="X513" s="435"/>
      <c r="Y513" s="436"/>
      <c r="Z513" s="308"/>
    </row>
    <row r="514" spans="2:26" x14ac:dyDescent="0.25">
      <c r="B514" s="88"/>
      <c r="C514" s="89"/>
      <c r="D514" s="82"/>
      <c r="E514" s="282"/>
      <c r="F514" s="295"/>
      <c r="G514" s="296"/>
      <c r="H514" s="284" t="s">
        <v>81</v>
      </c>
      <c r="I514" s="90"/>
      <c r="J514" s="91"/>
      <c r="K514" s="92"/>
      <c r="L514" s="315"/>
      <c r="M514" s="316"/>
      <c r="N514" s="342">
        <v>500000</v>
      </c>
      <c r="O514" s="468"/>
      <c r="P514" s="469"/>
      <c r="Q514" s="341">
        <v>630000</v>
      </c>
      <c r="R514" s="432"/>
      <c r="S514" s="433"/>
      <c r="T514" s="341">
        <v>600000</v>
      </c>
      <c r="U514" s="432"/>
      <c r="V514" s="433"/>
      <c r="W514" s="341">
        <v>600000</v>
      </c>
      <c r="X514" s="432"/>
      <c r="Y514" s="433"/>
      <c r="Z514" s="307">
        <f>+N514+Q514+T514+W514</f>
        <v>2330000</v>
      </c>
    </row>
    <row r="515" spans="2:26" x14ac:dyDescent="0.25">
      <c r="B515" s="93" t="s">
        <v>82</v>
      </c>
      <c r="C515" s="94" t="s">
        <v>83</v>
      </c>
      <c r="D515" s="85"/>
      <c r="E515" s="283"/>
      <c r="F515" s="297"/>
      <c r="G515" s="298"/>
      <c r="H515" s="285"/>
      <c r="I515" s="95"/>
      <c r="J515" s="96"/>
      <c r="K515" s="97"/>
      <c r="L515" s="317"/>
      <c r="M515" s="318"/>
      <c r="N515" s="470"/>
      <c r="O515" s="471"/>
      <c r="P515" s="472"/>
      <c r="Q515" s="434"/>
      <c r="R515" s="435"/>
      <c r="S515" s="436"/>
      <c r="T515" s="434"/>
      <c r="U515" s="435"/>
      <c r="V515" s="436"/>
      <c r="W515" s="434"/>
      <c r="X515" s="435"/>
      <c r="Y515" s="436"/>
      <c r="Z515" s="308"/>
    </row>
    <row r="516" spans="2:26" x14ac:dyDescent="0.25">
      <c r="B516" s="43"/>
      <c r="C516" s="43"/>
      <c r="D516" s="43"/>
      <c r="E516" s="43"/>
      <c r="F516" s="45"/>
      <c r="G516" s="45"/>
      <c r="H516" s="46"/>
      <c r="I516" s="48"/>
      <c r="J516" s="50"/>
      <c r="K516" s="50"/>
      <c r="L516" s="44"/>
      <c r="M516" s="44"/>
      <c r="N516" s="51"/>
      <c r="O516" s="51"/>
      <c r="P516" s="51"/>
      <c r="Q516" s="51"/>
      <c r="R516" s="51"/>
      <c r="S516" s="51"/>
      <c r="T516" s="51"/>
      <c r="U516" s="51"/>
      <c r="V516" s="51"/>
      <c r="W516" s="51"/>
      <c r="X516" s="51"/>
      <c r="Y516" s="51"/>
      <c r="Z516" s="52"/>
    </row>
    <row r="517" spans="2:26" x14ac:dyDescent="0.25">
      <c r="B517" s="43"/>
      <c r="C517" s="43"/>
      <c r="D517" s="43"/>
      <c r="E517" s="43"/>
      <c r="F517" s="45"/>
      <c r="G517" s="45"/>
      <c r="H517" s="46"/>
      <c r="I517" s="47" t="s">
        <v>27</v>
      </c>
      <c r="J517" s="49"/>
      <c r="K517" s="50"/>
      <c r="L517" s="44" t="s">
        <v>28</v>
      </c>
      <c r="M517" s="44"/>
      <c r="N517" s="51"/>
      <c r="O517" s="51"/>
      <c r="P517" s="51"/>
      <c r="Q517" s="51"/>
      <c r="R517" s="51"/>
      <c r="S517" s="51"/>
      <c r="T517" s="51"/>
      <c r="U517" s="51"/>
      <c r="V517" s="51"/>
      <c r="W517" s="51"/>
      <c r="X517" s="51"/>
      <c r="Y517" s="51"/>
      <c r="Z517" s="52"/>
    </row>
    <row r="518" spans="2:26" x14ac:dyDescent="0.25">
      <c r="B518" s="43"/>
      <c r="C518" s="43"/>
      <c r="D518" s="43"/>
      <c r="E518" s="43"/>
      <c r="F518" s="45"/>
      <c r="G518" s="45"/>
      <c r="H518" s="46"/>
      <c r="I518" s="53"/>
      <c r="J518" s="50"/>
      <c r="K518" s="50"/>
      <c r="L518" s="44"/>
      <c r="M518" s="44"/>
      <c r="N518" s="51"/>
      <c r="O518" s="51"/>
      <c r="P518" s="51"/>
      <c r="Q518" s="51"/>
      <c r="R518" s="51"/>
      <c r="S518" s="51"/>
      <c r="T518" s="51"/>
      <c r="U518" s="51"/>
      <c r="V518" s="51"/>
      <c r="W518" s="51"/>
      <c r="X518" s="51"/>
      <c r="Y518" s="51"/>
      <c r="Z518" s="52"/>
    </row>
    <row r="519" spans="2:26" x14ac:dyDescent="0.25">
      <c r="B519" s="126"/>
      <c r="C519" s="127"/>
      <c r="D519" s="127"/>
      <c r="E519" s="127"/>
      <c r="F519" s="128"/>
      <c r="G519" s="128"/>
      <c r="H519" s="129"/>
      <c r="I519" s="130"/>
      <c r="J519" s="131"/>
      <c r="K519" s="131"/>
      <c r="L519" s="132"/>
      <c r="M519" s="132"/>
      <c r="N519" s="133"/>
      <c r="O519" s="133"/>
      <c r="P519" s="133"/>
      <c r="Q519" s="133"/>
      <c r="R519" s="133"/>
      <c r="S519" s="133"/>
      <c r="T519" s="133"/>
      <c r="U519" s="133"/>
      <c r="V519" s="133"/>
      <c r="W519" s="133"/>
      <c r="X519" s="133"/>
      <c r="Y519" s="133"/>
      <c r="Z519" s="134"/>
    </row>
    <row r="520" spans="2:26" x14ac:dyDescent="0.25">
      <c r="B520" s="126"/>
      <c r="C520" s="127"/>
      <c r="D520" s="127"/>
      <c r="E520" s="127"/>
      <c r="F520" s="128"/>
      <c r="G520" s="128"/>
      <c r="H520" s="129"/>
      <c r="I520" s="130"/>
      <c r="J520" s="131"/>
      <c r="K520" s="131"/>
      <c r="L520" s="132"/>
      <c r="M520" s="132"/>
      <c r="N520" s="133"/>
      <c r="O520" s="133"/>
      <c r="P520" s="133"/>
      <c r="Q520" s="133"/>
      <c r="R520" s="133"/>
      <c r="S520" s="133"/>
      <c r="T520" s="133"/>
      <c r="U520" s="133"/>
      <c r="V520" s="133"/>
      <c r="W520" s="133"/>
      <c r="X520" s="133"/>
      <c r="Y520" s="133"/>
      <c r="Z520" s="134"/>
    </row>
    <row r="521" spans="2:26" x14ac:dyDescent="0.25">
      <c r="B521" s="126"/>
      <c r="C521" s="127"/>
      <c r="D521" s="127"/>
      <c r="E521" s="127"/>
      <c r="F521" s="128"/>
      <c r="G521" s="128"/>
      <c r="H521" s="129"/>
      <c r="I521" s="130"/>
      <c r="J521" s="131"/>
      <c r="K521" s="131"/>
      <c r="L521" s="132"/>
      <c r="M521" s="132"/>
      <c r="N521" s="133"/>
      <c r="O521" s="133"/>
      <c r="P521" s="133"/>
      <c r="Q521" s="133"/>
      <c r="R521" s="133"/>
      <c r="S521" s="133"/>
      <c r="T521" s="133"/>
      <c r="U521" s="133"/>
      <c r="V521" s="133"/>
      <c r="W521" s="133"/>
      <c r="X521" s="133"/>
      <c r="Y521" s="133"/>
      <c r="Z521" s="134"/>
    </row>
    <row r="522" spans="2:26" x14ac:dyDescent="0.25">
      <c r="B522" s="98"/>
      <c r="C522" s="99"/>
      <c r="D522" s="99"/>
      <c r="E522" s="99"/>
      <c r="F522" s="99"/>
      <c r="G522" s="99"/>
      <c r="H522" s="99"/>
      <c r="I522" s="25"/>
      <c r="J522" s="25"/>
      <c r="K522" s="25"/>
      <c r="L522" s="99"/>
      <c r="M522" s="99"/>
      <c r="N522" s="25"/>
      <c r="O522" s="25"/>
      <c r="P522" s="25"/>
      <c r="Q522" s="25"/>
      <c r="R522" s="25"/>
      <c r="S522" s="25"/>
      <c r="T522" s="25"/>
      <c r="U522" s="25"/>
      <c r="V522" s="25"/>
      <c r="W522" s="25"/>
      <c r="X522" s="25"/>
      <c r="Y522" s="25"/>
      <c r="Z522" s="26"/>
    </row>
    <row r="523" spans="2:26" x14ac:dyDescent="0.25">
      <c r="B523" s="509" t="s">
        <v>245</v>
      </c>
      <c r="C523" s="510"/>
      <c r="D523" s="510"/>
      <c r="E523" s="510"/>
      <c r="F523" s="510"/>
      <c r="G523" s="510"/>
      <c r="H523" s="510"/>
      <c r="I523" s="510"/>
      <c r="J523" s="510"/>
      <c r="K523" s="511"/>
      <c r="L523" s="235" t="s">
        <v>61</v>
      </c>
      <c r="M523" s="237"/>
      <c r="N523" s="235" t="s">
        <v>23</v>
      </c>
      <c r="O523" s="236"/>
      <c r="P523" s="237"/>
      <c r="Q523" s="235"/>
      <c r="R523" s="236"/>
      <c r="S523" s="237"/>
      <c r="T523" s="235"/>
      <c r="U523" s="236"/>
      <c r="V523" s="237"/>
      <c r="W523" s="235"/>
      <c r="X523" s="236"/>
      <c r="Y523" s="237"/>
      <c r="Z523" s="222" t="s">
        <v>0</v>
      </c>
    </row>
    <row r="524" spans="2:26" x14ac:dyDescent="0.25">
      <c r="B524" s="225" t="s">
        <v>24</v>
      </c>
      <c r="C524" s="226"/>
      <c r="D524" s="225" t="s">
        <v>62</v>
      </c>
      <c r="E524" s="226"/>
      <c r="F524" s="229" t="s">
        <v>25</v>
      </c>
      <c r="G524" s="230"/>
      <c r="H524" s="233" t="s">
        <v>63</v>
      </c>
      <c r="I524" s="235" t="s">
        <v>64</v>
      </c>
      <c r="J524" s="236"/>
      <c r="K524" s="237"/>
      <c r="L524" s="247"/>
      <c r="M524" s="249"/>
      <c r="N524" s="238"/>
      <c r="O524" s="239"/>
      <c r="P524" s="240"/>
      <c r="Q524" s="238"/>
      <c r="R524" s="239"/>
      <c r="S524" s="240"/>
      <c r="T524" s="238"/>
      <c r="U524" s="239"/>
      <c r="V524" s="240"/>
      <c r="W524" s="238"/>
      <c r="X524" s="239"/>
      <c r="Y524" s="240"/>
      <c r="Z524" s="223"/>
    </row>
    <row r="525" spans="2:26" ht="30" x14ac:dyDescent="0.25">
      <c r="B525" s="227"/>
      <c r="C525" s="228"/>
      <c r="D525" s="227"/>
      <c r="E525" s="228"/>
      <c r="F525" s="231"/>
      <c r="G525" s="232"/>
      <c r="H525" s="234"/>
      <c r="I525" s="238"/>
      <c r="J525" s="239"/>
      <c r="K525" s="240"/>
      <c r="L525" s="238"/>
      <c r="M525" s="240"/>
      <c r="N525" s="42" t="s">
        <v>44</v>
      </c>
      <c r="O525" s="76" t="s">
        <v>65</v>
      </c>
      <c r="P525" s="77" t="s">
        <v>66</v>
      </c>
      <c r="Q525" s="42"/>
      <c r="R525" s="76"/>
      <c r="S525" s="77"/>
      <c r="T525" s="42"/>
      <c r="U525" s="76"/>
      <c r="V525" s="77"/>
      <c r="W525" s="42"/>
      <c r="X525" s="76"/>
      <c r="Y525" s="77"/>
      <c r="Z525" s="224"/>
    </row>
    <row r="526" spans="2:26" x14ac:dyDescent="0.25">
      <c r="B526" s="290" t="s">
        <v>67</v>
      </c>
      <c r="C526" s="291"/>
      <c r="D526" s="78" t="s">
        <v>68</v>
      </c>
      <c r="E526" s="79" t="s">
        <v>166</v>
      </c>
      <c r="F526" s="150" t="s">
        <v>246</v>
      </c>
      <c r="G526" s="294"/>
      <c r="H526" s="299" t="s">
        <v>71</v>
      </c>
      <c r="I526" s="80" t="s">
        <v>26</v>
      </c>
      <c r="J526" s="124">
        <f>+P526+S526+V526+Y526</f>
        <v>1</v>
      </c>
      <c r="K526" s="125"/>
      <c r="L526" s="286">
        <f>+((J526-J527)/J527)*100%</f>
        <v>0</v>
      </c>
      <c r="M526" s="287"/>
      <c r="N526" s="274">
        <f>+((P526-P527)/+P527)*100%</f>
        <v>0</v>
      </c>
      <c r="O526" s="81" t="s">
        <v>68</v>
      </c>
      <c r="P526" s="27">
        <v>1</v>
      </c>
      <c r="Q526" s="274"/>
      <c r="R526" s="81"/>
      <c r="S526" s="27"/>
      <c r="T526" s="274"/>
      <c r="U526" s="81"/>
      <c r="V526" s="27"/>
      <c r="W526" s="274"/>
      <c r="X526" s="81"/>
      <c r="Y526" s="27"/>
      <c r="Z526" s="276">
        <f>+J526/J527</f>
        <v>1</v>
      </c>
    </row>
    <row r="527" spans="2:26" x14ac:dyDescent="0.25">
      <c r="B527" s="292"/>
      <c r="C527" s="293"/>
      <c r="D527" s="82"/>
      <c r="E527" s="282" t="s">
        <v>247</v>
      </c>
      <c r="F527" s="295"/>
      <c r="G527" s="296"/>
      <c r="H527" s="300"/>
      <c r="I527" s="80" t="s">
        <v>73</v>
      </c>
      <c r="J527" s="124">
        <f t="shared" ref="J527:J529" si="5">+P527+S527+V527+Y527</f>
        <v>1</v>
      </c>
      <c r="K527" s="125"/>
      <c r="L527" s="288"/>
      <c r="M527" s="289"/>
      <c r="N527" s="275"/>
      <c r="O527" s="81" t="s">
        <v>74</v>
      </c>
      <c r="P527" s="35">
        <v>1</v>
      </c>
      <c r="Q527" s="275"/>
      <c r="R527" s="81"/>
      <c r="S527" s="35"/>
      <c r="T527" s="275"/>
      <c r="U527" s="81"/>
      <c r="V527" s="35"/>
      <c r="W527" s="275"/>
      <c r="X527" s="81"/>
      <c r="Y527" s="35"/>
      <c r="Z527" s="277"/>
    </row>
    <row r="528" spans="2:26" x14ac:dyDescent="0.25">
      <c r="B528" s="83"/>
      <c r="C528" s="84"/>
      <c r="D528" s="82"/>
      <c r="E528" s="282"/>
      <c r="F528" s="295"/>
      <c r="G528" s="296"/>
      <c r="H528" s="284" t="s">
        <v>75</v>
      </c>
      <c r="I528" s="80" t="s">
        <v>26</v>
      </c>
      <c r="J528" s="124">
        <f t="shared" si="5"/>
        <v>2</v>
      </c>
      <c r="K528" s="125"/>
      <c r="L528" s="286">
        <f>+((J528-J529)/J529)*100%</f>
        <v>0</v>
      </c>
      <c r="M528" s="287"/>
      <c r="N528" s="274">
        <f>+((P528-P529)/+P529)*100%</f>
        <v>0</v>
      </c>
      <c r="O528" s="81" t="s">
        <v>68</v>
      </c>
      <c r="P528" s="27">
        <v>2</v>
      </c>
      <c r="Q528" s="274"/>
      <c r="R528" s="81"/>
      <c r="S528" s="27"/>
      <c r="T528" s="274"/>
      <c r="U528" s="81"/>
      <c r="V528" s="27"/>
      <c r="W528" s="274"/>
      <c r="X528" s="81"/>
      <c r="Y528" s="27"/>
      <c r="Z528" s="276">
        <f>+J528/J529</f>
        <v>1</v>
      </c>
    </row>
    <row r="529" spans="2:26" x14ac:dyDescent="0.25">
      <c r="B529" s="278" t="s">
        <v>76</v>
      </c>
      <c r="C529" s="279"/>
      <c r="D529" s="85"/>
      <c r="E529" s="283"/>
      <c r="F529" s="297"/>
      <c r="G529" s="298"/>
      <c r="H529" s="285"/>
      <c r="I529" s="80" t="s">
        <v>73</v>
      </c>
      <c r="J529" s="124">
        <f t="shared" si="5"/>
        <v>2</v>
      </c>
      <c r="K529" s="125"/>
      <c r="L529" s="288"/>
      <c r="M529" s="289"/>
      <c r="N529" s="275"/>
      <c r="O529" s="81" t="s">
        <v>74</v>
      </c>
      <c r="P529" s="35">
        <v>2</v>
      </c>
      <c r="Q529" s="275"/>
      <c r="R529" s="81"/>
      <c r="S529" s="35"/>
      <c r="T529" s="275"/>
      <c r="U529" s="81"/>
      <c r="V529" s="35"/>
      <c r="W529" s="275"/>
      <c r="X529" s="81"/>
      <c r="Y529" s="35"/>
      <c r="Z529" s="277"/>
    </row>
    <row r="530" spans="2:26" x14ac:dyDescent="0.25">
      <c r="B530" s="325" t="s">
        <v>169</v>
      </c>
      <c r="C530" s="326"/>
      <c r="D530" s="86" t="s">
        <v>74</v>
      </c>
      <c r="E530" s="87" t="s">
        <v>170</v>
      </c>
      <c r="F530" s="150" t="s">
        <v>246</v>
      </c>
      <c r="G530" s="294"/>
      <c r="H530" s="284" t="s">
        <v>79</v>
      </c>
      <c r="I530" s="329"/>
      <c r="J530" s="330"/>
      <c r="K530" s="331"/>
      <c r="L530" s="315" t="s">
        <v>63</v>
      </c>
      <c r="M530" s="316"/>
      <c r="N530" s="348">
        <v>350000</v>
      </c>
      <c r="O530" s="473"/>
      <c r="P530" s="474"/>
      <c r="Q530" s="341">
        <v>350000</v>
      </c>
      <c r="R530" s="432"/>
      <c r="S530" s="433"/>
      <c r="T530" s="341">
        <v>350000</v>
      </c>
      <c r="U530" s="432"/>
      <c r="V530" s="433"/>
      <c r="W530" s="341">
        <v>350000</v>
      </c>
      <c r="X530" s="432"/>
      <c r="Y530" s="433"/>
      <c r="Z530" s="307">
        <f>+N530+Q530+T530+W530</f>
        <v>1400000</v>
      </c>
    </row>
    <row r="531" spans="2:26" x14ac:dyDescent="0.25">
      <c r="B531" s="327"/>
      <c r="C531" s="328"/>
      <c r="D531" s="82"/>
      <c r="E531" s="282" t="s">
        <v>248</v>
      </c>
      <c r="F531" s="295"/>
      <c r="G531" s="296"/>
      <c r="H531" s="285"/>
      <c r="I531" s="332"/>
      <c r="J531" s="333"/>
      <c r="K531" s="334"/>
      <c r="L531" s="317"/>
      <c r="M531" s="318"/>
      <c r="N531" s="475"/>
      <c r="O531" s="476"/>
      <c r="P531" s="477"/>
      <c r="Q531" s="434"/>
      <c r="R531" s="435"/>
      <c r="S531" s="436"/>
      <c r="T531" s="434"/>
      <c r="U531" s="435"/>
      <c r="V531" s="436"/>
      <c r="W531" s="434"/>
      <c r="X531" s="435"/>
      <c r="Y531" s="436"/>
      <c r="Z531" s="308"/>
    </row>
    <row r="532" spans="2:26" x14ac:dyDescent="0.25">
      <c r="B532" s="88"/>
      <c r="C532" s="89"/>
      <c r="D532" s="82"/>
      <c r="E532" s="282"/>
      <c r="F532" s="295"/>
      <c r="G532" s="296"/>
      <c r="H532" s="284" t="s">
        <v>81</v>
      </c>
      <c r="I532" s="90"/>
      <c r="J532" s="91"/>
      <c r="K532" s="92"/>
      <c r="L532" s="315"/>
      <c r="M532" s="316"/>
      <c r="N532" s="342">
        <v>329982.40999999997</v>
      </c>
      <c r="O532" s="468"/>
      <c r="P532" s="469"/>
      <c r="Q532" s="341">
        <v>447902.36</v>
      </c>
      <c r="R532" s="432"/>
      <c r="S532" s="433"/>
      <c r="T532" s="341">
        <v>350000</v>
      </c>
      <c r="U532" s="432"/>
      <c r="V532" s="433"/>
      <c r="W532" s="341">
        <v>350000</v>
      </c>
      <c r="X532" s="432"/>
      <c r="Y532" s="433"/>
      <c r="Z532" s="307">
        <f>+N532+Q532+T532+W532</f>
        <v>1477884.77</v>
      </c>
    </row>
    <row r="533" spans="2:26" x14ac:dyDescent="0.25">
      <c r="B533" s="93" t="s">
        <v>82</v>
      </c>
      <c r="C533" s="94" t="s">
        <v>83</v>
      </c>
      <c r="D533" s="85"/>
      <c r="E533" s="283"/>
      <c r="F533" s="297"/>
      <c r="G533" s="298"/>
      <c r="H533" s="285"/>
      <c r="I533" s="95"/>
      <c r="J533" s="96"/>
      <c r="K533" s="97"/>
      <c r="L533" s="317"/>
      <c r="M533" s="318"/>
      <c r="N533" s="470"/>
      <c r="O533" s="471"/>
      <c r="P533" s="472"/>
      <c r="Q533" s="434"/>
      <c r="R533" s="435"/>
      <c r="S533" s="436"/>
      <c r="T533" s="434"/>
      <c r="U533" s="435"/>
      <c r="V533" s="436"/>
      <c r="W533" s="434"/>
      <c r="X533" s="435"/>
      <c r="Y533" s="436"/>
      <c r="Z533" s="308"/>
    </row>
    <row r="534" spans="2:26" x14ac:dyDescent="0.25">
      <c r="B534" s="43"/>
      <c r="C534" s="43"/>
      <c r="D534" s="43"/>
      <c r="E534" s="43"/>
      <c r="F534" s="45"/>
      <c r="G534" s="45"/>
      <c r="H534" s="46"/>
      <c r="I534" s="48"/>
      <c r="J534" s="50"/>
      <c r="K534" s="50"/>
      <c r="L534" s="44"/>
      <c r="M534" s="44"/>
      <c r="N534" s="51"/>
      <c r="O534" s="51"/>
      <c r="P534" s="51"/>
      <c r="Q534" s="51"/>
      <c r="R534" s="51"/>
      <c r="S534" s="51"/>
      <c r="T534" s="51"/>
      <c r="U534" s="51"/>
      <c r="V534" s="51"/>
      <c r="W534" s="51"/>
      <c r="X534" s="51"/>
      <c r="Y534" s="51"/>
      <c r="Z534" s="52"/>
    </row>
    <row r="535" spans="2:26" x14ac:dyDescent="0.25">
      <c r="B535" s="43"/>
      <c r="C535" s="43"/>
      <c r="D535" s="43"/>
      <c r="E535" s="43"/>
      <c r="F535" s="45"/>
      <c r="G535" s="45"/>
      <c r="H535" s="46"/>
      <c r="I535" s="47" t="s">
        <v>27</v>
      </c>
      <c r="J535" s="49"/>
      <c r="K535" s="50"/>
      <c r="L535" s="44" t="s">
        <v>28</v>
      </c>
      <c r="M535" s="44"/>
      <c r="N535" s="51"/>
      <c r="O535" s="51"/>
      <c r="P535" s="51"/>
      <c r="Q535" s="51"/>
      <c r="R535" s="51"/>
      <c r="S535" s="51"/>
      <c r="T535" s="51"/>
      <c r="U535" s="51"/>
      <c r="V535" s="51"/>
      <c r="W535" s="51"/>
      <c r="X535" s="51"/>
      <c r="Y535" s="51"/>
      <c r="Z535" s="52"/>
    </row>
    <row r="536" spans="2:26" x14ac:dyDescent="0.25">
      <c r="B536" s="43"/>
      <c r="C536" s="43"/>
      <c r="D536" s="43"/>
      <c r="E536" s="43"/>
      <c r="F536" s="45"/>
      <c r="G536" s="45"/>
      <c r="H536" s="46"/>
      <c r="I536" s="53"/>
      <c r="J536" s="50"/>
      <c r="K536" s="50"/>
      <c r="L536" s="44"/>
      <c r="M536" s="44"/>
      <c r="N536" s="51"/>
      <c r="O536" s="51"/>
      <c r="P536" s="51"/>
      <c r="Q536" s="51"/>
      <c r="R536" s="51"/>
      <c r="S536" s="51"/>
      <c r="T536" s="51"/>
      <c r="U536" s="51"/>
      <c r="V536" s="51"/>
      <c r="W536" s="51"/>
      <c r="X536" s="51"/>
      <c r="Y536" s="51"/>
      <c r="Z536" s="52"/>
    </row>
    <row r="537" spans="2:26" x14ac:dyDescent="0.25">
      <c r="B537" s="126"/>
      <c r="C537" s="127"/>
      <c r="D537" s="127"/>
      <c r="E537" s="127"/>
      <c r="F537" s="128"/>
      <c r="G537" s="128"/>
      <c r="H537" s="129"/>
      <c r="I537" s="130"/>
      <c r="J537" s="131"/>
      <c r="K537" s="131"/>
      <c r="L537" s="132"/>
      <c r="M537" s="132"/>
      <c r="N537" s="133"/>
      <c r="O537" s="133"/>
      <c r="P537" s="133"/>
      <c r="Q537" s="133"/>
      <c r="R537" s="133"/>
      <c r="S537" s="133"/>
      <c r="T537" s="133"/>
      <c r="U537" s="133"/>
      <c r="V537" s="133"/>
      <c r="W537" s="133"/>
      <c r="X537" s="133"/>
      <c r="Y537" s="133"/>
      <c r="Z537" s="134"/>
    </row>
    <row r="538" spans="2:26" x14ac:dyDescent="0.25">
      <c r="B538" s="126"/>
      <c r="C538" s="127"/>
      <c r="D538" s="127"/>
      <c r="E538" s="127"/>
      <c r="F538" s="128"/>
      <c r="G538" s="128"/>
      <c r="H538" s="129"/>
      <c r="I538" s="130"/>
      <c r="J538" s="131"/>
      <c r="K538" s="131"/>
      <c r="L538" s="132"/>
      <c r="M538" s="132"/>
      <c r="N538" s="133"/>
      <c r="O538" s="133"/>
      <c r="P538" s="133"/>
      <c r="Q538" s="133"/>
      <c r="R538" s="133"/>
      <c r="S538" s="133"/>
      <c r="T538" s="133"/>
      <c r="U538" s="133"/>
      <c r="V538" s="133"/>
      <c r="W538" s="133"/>
      <c r="X538" s="133"/>
      <c r="Y538" s="133"/>
      <c r="Z538" s="134"/>
    </row>
    <row r="539" spans="2:26" x14ac:dyDescent="0.25">
      <c r="B539" s="362"/>
      <c r="C539" s="363"/>
      <c r="D539" s="363"/>
      <c r="E539" s="363"/>
      <c r="F539" s="363"/>
      <c r="G539" s="363"/>
      <c r="H539" s="363"/>
      <c r="I539" s="363"/>
      <c r="J539" s="363"/>
      <c r="K539" s="363"/>
      <c r="L539" s="363"/>
      <c r="M539" s="363"/>
      <c r="N539" s="363"/>
      <c r="O539" s="363"/>
      <c r="P539" s="363"/>
      <c r="Q539" s="363"/>
      <c r="R539" s="363"/>
      <c r="S539" s="363"/>
      <c r="T539" s="363"/>
      <c r="U539" s="363"/>
      <c r="V539" s="363"/>
      <c r="W539" s="363"/>
      <c r="X539" s="363"/>
      <c r="Y539" s="363"/>
      <c r="Z539" s="364"/>
    </row>
    <row r="540" spans="2:26" x14ac:dyDescent="0.25">
      <c r="B540" s="264" t="s">
        <v>30</v>
      </c>
      <c r="C540" s="313"/>
      <c r="D540" s="313"/>
      <c r="E540" s="313"/>
      <c r="F540" s="313"/>
      <c r="G540" s="313"/>
      <c r="H540" s="313"/>
      <c r="I540" s="313"/>
      <c r="J540" s="313"/>
      <c r="K540" s="313"/>
      <c r="L540" s="313"/>
      <c r="M540" s="313"/>
      <c r="N540" s="313"/>
      <c r="O540" s="313"/>
      <c r="P540" s="313"/>
      <c r="Q540" s="313"/>
      <c r="R540" s="313"/>
      <c r="S540" s="313"/>
      <c r="T540" s="313"/>
      <c r="U540" s="313"/>
      <c r="V540" s="313"/>
      <c r="W540" s="313"/>
      <c r="X540" s="313"/>
      <c r="Y540" s="313"/>
      <c r="Z540" s="314"/>
    </row>
    <row r="541" spans="2:26" ht="15.75" x14ac:dyDescent="0.25">
      <c r="B541" s="365" t="s">
        <v>31</v>
      </c>
      <c r="C541" s="365"/>
      <c r="D541" s="365"/>
      <c r="E541" s="365"/>
      <c r="F541" s="366"/>
      <c r="G541" s="366"/>
      <c r="H541" s="367" t="s">
        <v>32</v>
      </c>
      <c r="I541" s="368"/>
      <c r="J541" s="368"/>
      <c r="K541" s="368"/>
      <c r="L541" s="368"/>
      <c r="M541" s="368"/>
      <c r="N541" s="368"/>
      <c r="O541" s="368"/>
      <c r="P541" s="369"/>
      <c r="Q541" s="370" t="s">
        <v>33</v>
      </c>
      <c r="R541" s="370"/>
      <c r="S541" s="371"/>
      <c r="T541" s="371"/>
      <c r="U541" s="371"/>
      <c r="V541" s="371"/>
      <c r="W541" s="370" t="s">
        <v>34</v>
      </c>
      <c r="X541" s="370"/>
      <c r="Y541" s="371"/>
      <c r="Z541" s="371"/>
    </row>
    <row r="542" spans="2:26" x14ac:dyDescent="0.25">
      <c r="B542" s="361" t="s">
        <v>249</v>
      </c>
      <c r="C542" s="361"/>
      <c r="D542" s="361"/>
      <c r="E542" s="361"/>
      <c r="F542" s="361"/>
      <c r="G542" s="361"/>
      <c r="H542" s="483" t="s">
        <v>250</v>
      </c>
      <c r="I542" s="484"/>
      <c r="J542" s="484"/>
      <c r="K542" s="484"/>
      <c r="L542" s="484"/>
      <c r="M542" s="484"/>
      <c r="N542" s="484"/>
      <c r="O542" s="484"/>
      <c r="P542" s="485"/>
      <c r="Q542" s="355">
        <v>43101</v>
      </c>
      <c r="R542" s="356"/>
      <c r="S542" s="356"/>
      <c r="T542" s="356"/>
      <c r="U542" s="356"/>
      <c r="V542" s="357"/>
      <c r="W542" s="355">
        <v>43465</v>
      </c>
      <c r="X542" s="356"/>
      <c r="Y542" s="356"/>
      <c r="Z542" s="357"/>
    </row>
    <row r="543" spans="2:26" x14ac:dyDescent="0.25">
      <c r="B543" s="361"/>
      <c r="C543" s="361"/>
      <c r="D543" s="361"/>
      <c r="E543" s="361"/>
      <c r="F543" s="361"/>
      <c r="G543" s="361"/>
      <c r="H543" s="483" t="s">
        <v>251</v>
      </c>
      <c r="I543" s="484"/>
      <c r="J543" s="484"/>
      <c r="K543" s="484"/>
      <c r="L543" s="484"/>
      <c r="M543" s="484"/>
      <c r="N543" s="484"/>
      <c r="O543" s="484"/>
      <c r="P543" s="485"/>
      <c r="Q543" s="355">
        <v>43101</v>
      </c>
      <c r="R543" s="356"/>
      <c r="S543" s="356"/>
      <c r="T543" s="356"/>
      <c r="U543" s="356"/>
      <c r="V543" s="357"/>
      <c r="W543" s="355">
        <v>43465</v>
      </c>
      <c r="X543" s="356"/>
      <c r="Y543" s="356"/>
      <c r="Z543" s="357"/>
    </row>
    <row r="544" spans="2:26" x14ac:dyDescent="0.25">
      <c r="B544" s="361"/>
      <c r="C544" s="361"/>
      <c r="D544" s="361"/>
      <c r="E544" s="361"/>
      <c r="F544" s="361"/>
      <c r="G544" s="361"/>
      <c r="H544" s="354" t="s">
        <v>252</v>
      </c>
      <c r="I544" s="354"/>
      <c r="J544" s="354"/>
      <c r="K544" s="354"/>
      <c r="L544" s="354"/>
      <c r="M544" s="354"/>
      <c r="N544" s="354"/>
      <c r="O544" s="354"/>
      <c r="P544" s="354"/>
      <c r="Q544" s="355">
        <v>43101</v>
      </c>
      <c r="R544" s="356"/>
      <c r="S544" s="356"/>
      <c r="T544" s="356"/>
      <c r="U544" s="356"/>
      <c r="V544" s="357"/>
      <c r="W544" s="355">
        <v>43465</v>
      </c>
      <c r="X544" s="356"/>
      <c r="Y544" s="356"/>
      <c r="Z544" s="357"/>
    </row>
    <row r="545" spans="2:26" x14ac:dyDescent="0.25">
      <c r="B545" s="361"/>
      <c r="C545" s="361"/>
      <c r="D545" s="361"/>
      <c r="E545" s="361"/>
      <c r="F545" s="361"/>
      <c r="G545" s="361"/>
      <c r="H545" s="483" t="s">
        <v>253</v>
      </c>
      <c r="I545" s="484"/>
      <c r="J545" s="484"/>
      <c r="K545" s="484"/>
      <c r="L545" s="484"/>
      <c r="M545" s="484"/>
      <c r="N545" s="484"/>
      <c r="O545" s="484"/>
      <c r="P545" s="485"/>
      <c r="Q545" s="355">
        <v>43101</v>
      </c>
      <c r="R545" s="356"/>
      <c r="S545" s="356"/>
      <c r="T545" s="356"/>
      <c r="U545" s="356"/>
      <c r="V545" s="357"/>
      <c r="W545" s="355">
        <v>43465</v>
      </c>
      <c r="X545" s="356"/>
      <c r="Y545" s="356"/>
      <c r="Z545" s="357"/>
    </row>
    <row r="546" spans="2:26" x14ac:dyDescent="0.25">
      <c r="B546" s="361"/>
      <c r="C546" s="361"/>
      <c r="D546" s="361"/>
      <c r="E546" s="361"/>
      <c r="F546" s="361"/>
      <c r="G546" s="361"/>
      <c r="H546" s="354"/>
      <c r="I546" s="354"/>
      <c r="J546" s="354"/>
      <c r="K546" s="354"/>
      <c r="L546" s="354"/>
      <c r="M546" s="354"/>
      <c r="N546" s="354"/>
      <c r="O546" s="354"/>
      <c r="P546" s="354"/>
      <c r="Q546" s="355"/>
      <c r="R546" s="356"/>
      <c r="S546" s="356"/>
      <c r="T546" s="356"/>
      <c r="U546" s="356"/>
      <c r="V546" s="357"/>
      <c r="W546" s="355"/>
      <c r="X546" s="356"/>
      <c r="Y546" s="356"/>
      <c r="Z546" s="357"/>
    </row>
    <row r="547" spans="2:26" x14ac:dyDescent="0.25">
      <c r="B547" s="361"/>
      <c r="C547" s="361"/>
      <c r="D547" s="361"/>
      <c r="E547" s="361"/>
      <c r="F547" s="361"/>
      <c r="G547" s="361"/>
      <c r="H547" s="354"/>
      <c r="I547" s="354"/>
      <c r="J547" s="354"/>
      <c r="K547" s="354"/>
      <c r="L547" s="354"/>
      <c r="M547" s="354"/>
      <c r="N547" s="354"/>
      <c r="O547" s="354"/>
      <c r="P547" s="354"/>
      <c r="Q547" s="355"/>
      <c r="R547" s="356"/>
      <c r="S547" s="356"/>
      <c r="T547" s="356"/>
      <c r="U547" s="356"/>
      <c r="V547" s="357"/>
      <c r="W547" s="355"/>
      <c r="X547" s="356"/>
      <c r="Y547" s="356"/>
      <c r="Z547" s="357"/>
    </row>
    <row r="548" spans="2:26" x14ac:dyDescent="0.25">
      <c r="B548" s="361" t="s">
        <v>254</v>
      </c>
      <c r="C548" s="361"/>
      <c r="D548" s="361"/>
      <c r="E548" s="361"/>
      <c r="F548" s="361"/>
      <c r="G548" s="361"/>
      <c r="H548" s="483" t="s">
        <v>255</v>
      </c>
      <c r="I548" s="484"/>
      <c r="J548" s="484"/>
      <c r="K548" s="484"/>
      <c r="L548" s="484"/>
      <c r="M548" s="484"/>
      <c r="N548" s="484"/>
      <c r="O548" s="484"/>
      <c r="P548" s="485"/>
      <c r="Q548" s="355">
        <v>43101</v>
      </c>
      <c r="R548" s="356"/>
      <c r="S548" s="356"/>
      <c r="T548" s="356"/>
      <c r="U548" s="356"/>
      <c r="V548" s="357"/>
      <c r="W548" s="355">
        <v>43465</v>
      </c>
      <c r="X548" s="356"/>
      <c r="Y548" s="356"/>
      <c r="Z548" s="357"/>
    </row>
    <row r="549" spans="2:26" x14ac:dyDescent="0.25">
      <c r="B549" s="361"/>
      <c r="C549" s="361"/>
      <c r="D549" s="361"/>
      <c r="E549" s="361"/>
      <c r="F549" s="361"/>
      <c r="G549" s="361"/>
      <c r="H549" s="483" t="s">
        <v>256</v>
      </c>
      <c r="I549" s="484"/>
      <c r="J549" s="484"/>
      <c r="K549" s="484"/>
      <c r="L549" s="484"/>
      <c r="M549" s="484"/>
      <c r="N549" s="484"/>
      <c r="O549" s="484"/>
      <c r="P549" s="485"/>
      <c r="Q549" s="355">
        <v>43101</v>
      </c>
      <c r="R549" s="356"/>
      <c r="S549" s="356"/>
      <c r="T549" s="356"/>
      <c r="U549" s="356"/>
      <c r="V549" s="357"/>
      <c r="W549" s="355">
        <v>43465</v>
      </c>
      <c r="X549" s="356"/>
      <c r="Y549" s="356"/>
      <c r="Z549" s="357"/>
    </row>
    <row r="550" spans="2:26" x14ac:dyDescent="0.25">
      <c r="B550" s="361"/>
      <c r="C550" s="361"/>
      <c r="D550" s="361"/>
      <c r="E550" s="361"/>
      <c r="F550" s="361"/>
      <c r="G550" s="361"/>
      <c r="H550" s="483" t="s">
        <v>257</v>
      </c>
      <c r="I550" s="484"/>
      <c r="J550" s="484"/>
      <c r="K550" s="484"/>
      <c r="L550" s="484"/>
      <c r="M550" s="484"/>
      <c r="N550" s="484"/>
      <c r="O550" s="484"/>
      <c r="P550" s="485"/>
      <c r="Q550" s="355">
        <v>43101</v>
      </c>
      <c r="R550" s="356"/>
      <c r="S550" s="356"/>
      <c r="T550" s="356"/>
      <c r="U550" s="356"/>
      <c r="V550" s="357"/>
      <c r="W550" s="355">
        <v>43465</v>
      </c>
      <c r="X550" s="356"/>
      <c r="Y550" s="356"/>
      <c r="Z550" s="357"/>
    </row>
    <row r="551" spans="2:26" x14ac:dyDescent="0.25">
      <c r="B551" s="361"/>
      <c r="C551" s="361"/>
      <c r="D551" s="361"/>
      <c r="E551" s="361"/>
      <c r="F551" s="361"/>
      <c r="G551" s="361"/>
      <c r="H551" s="354"/>
      <c r="I551" s="354"/>
      <c r="J551" s="354"/>
      <c r="K551" s="354"/>
      <c r="L551" s="354"/>
      <c r="M551" s="354"/>
      <c r="N551" s="354"/>
      <c r="O551" s="354"/>
      <c r="P551" s="354"/>
      <c r="Q551" s="355"/>
      <c r="R551" s="356"/>
      <c r="S551" s="356"/>
      <c r="T551" s="356"/>
      <c r="U551" s="356"/>
      <c r="V551" s="357"/>
      <c r="W551" s="355"/>
      <c r="X551" s="356"/>
      <c r="Y551" s="356"/>
      <c r="Z551" s="357"/>
    </row>
    <row r="552" spans="2:26" x14ac:dyDescent="0.25">
      <c r="B552" s="361" t="s">
        <v>258</v>
      </c>
      <c r="C552" s="361"/>
      <c r="D552" s="361"/>
      <c r="E552" s="361"/>
      <c r="F552" s="361"/>
      <c r="G552" s="361"/>
      <c r="H552" s="437"/>
      <c r="I552" s="438"/>
      <c r="J552" s="438"/>
      <c r="K552" s="438"/>
      <c r="L552" s="438"/>
      <c r="M552" s="438"/>
      <c r="N552" s="438"/>
      <c r="O552" s="438"/>
      <c r="P552" s="439"/>
      <c r="Q552" s="355"/>
      <c r="R552" s="356"/>
      <c r="S552" s="356"/>
      <c r="T552" s="356"/>
      <c r="U552" s="356"/>
      <c r="V552" s="357"/>
      <c r="W552" s="355"/>
      <c r="X552" s="356"/>
      <c r="Y552" s="356"/>
      <c r="Z552" s="357"/>
    </row>
    <row r="553" spans="2:26" x14ac:dyDescent="0.25">
      <c r="B553" s="361"/>
      <c r="C553" s="361"/>
      <c r="D553" s="361"/>
      <c r="E553" s="361"/>
      <c r="F553" s="361"/>
      <c r="G553" s="361"/>
      <c r="H553" s="483" t="s">
        <v>259</v>
      </c>
      <c r="I553" s="484"/>
      <c r="J553" s="484"/>
      <c r="K553" s="484"/>
      <c r="L553" s="484"/>
      <c r="M553" s="484"/>
      <c r="N553" s="484"/>
      <c r="O553" s="484"/>
      <c r="P553" s="485"/>
      <c r="Q553" s="355">
        <v>43101</v>
      </c>
      <c r="R553" s="356"/>
      <c r="S553" s="356"/>
      <c r="T553" s="356"/>
      <c r="U553" s="356"/>
      <c r="V553" s="357"/>
      <c r="W553" s="355">
        <v>43465</v>
      </c>
      <c r="X553" s="356"/>
      <c r="Y553" s="356"/>
      <c r="Z553" s="357"/>
    </row>
    <row r="554" spans="2:26" x14ac:dyDescent="0.25">
      <c r="B554" s="361"/>
      <c r="C554" s="361"/>
      <c r="D554" s="361"/>
      <c r="E554" s="361"/>
      <c r="F554" s="361"/>
      <c r="G554" s="361"/>
      <c r="H554" s="437" t="s">
        <v>260</v>
      </c>
      <c r="I554" s="438"/>
      <c r="J554" s="438"/>
      <c r="K554" s="438"/>
      <c r="L554" s="438"/>
      <c r="M554" s="438"/>
      <c r="N554" s="438"/>
      <c r="O554" s="438"/>
      <c r="P554" s="439"/>
      <c r="Q554" s="355">
        <v>43101</v>
      </c>
      <c r="R554" s="356"/>
      <c r="S554" s="356"/>
      <c r="T554" s="356"/>
      <c r="U554" s="356"/>
      <c r="V554" s="357"/>
      <c r="W554" s="355">
        <v>43465</v>
      </c>
      <c r="X554" s="356"/>
      <c r="Y554" s="356"/>
      <c r="Z554" s="357"/>
    </row>
    <row r="555" spans="2:26" x14ac:dyDescent="0.25">
      <c r="B555" s="361"/>
      <c r="C555" s="361"/>
      <c r="D555" s="361"/>
      <c r="E555" s="361"/>
      <c r="F555" s="361"/>
      <c r="G555" s="361"/>
      <c r="H555" s="437" t="s">
        <v>261</v>
      </c>
      <c r="I555" s="438"/>
      <c r="J555" s="438"/>
      <c r="K555" s="438"/>
      <c r="L555" s="438"/>
      <c r="M555" s="438"/>
      <c r="N555" s="438"/>
      <c r="O555" s="438"/>
      <c r="P555" s="439"/>
      <c r="Q555" s="355">
        <v>43101</v>
      </c>
      <c r="R555" s="356"/>
      <c r="S555" s="356"/>
      <c r="T555" s="356"/>
      <c r="U555" s="356"/>
      <c r="V555" s="357"/>
      <c r="W555" s="355">
        <v>43465</v>
      </c>
      <c r="X555" s="356"/>
      <c r="Y555" s="356"/>
      <c r="Z555" s="357"/>
    </row>
    <row r="556" spans="2:26" x14ac:dyDescent="0.25">
      <c r="B556" s="361"/>
      <c r="C556" s="361"/>
      <c r="D556" s="361"/>
      <c r="E556" s="361"/>
      <c r="F556" s="361"/>
      <c r="G556" s="361"/>
      <c r="H556" s="437" t="s">
        <v>262</v>
      </c>
      <c r="I556" s="438"/>
      <c r="J556" s="438"/>
      <c r="K556" s="438"/>
      <c r="L556" s="438"/>
      <c r="M556" s="438"/>
      <c r="N556" s="438"/>
      <c r="O556" s="438"/>
      <c r="P556" s="439"/>
      <c r="Q556" s="355">
        <v>43101</v>
      </c>
      <c r="R556" s="356"/>
      <c r="S556" s="356"/>
      <c r="T556" s="356"/>
      <c r="U556" s="356"/>
      <c r="V556" s="357"/>
      <c r="W556" s="355">
        <v>43465</v>
      </c>
      <c r="X556" s="356"/>
      <c r="Y556" s="356"/>
      <c r="Z556" s="357"/>
    </row>
    <row r="557" spans="2:26" x14ac:dyDescent="0.25">
      <c r="B557" s="361"/>
      <c r="C557" s="361"/>
      <c r="D557" s="361"/>
      <c r="E557" s="361"/>
      <c r="F557" s="361"/>
      <c r="G557" s="361"/>
      <c r="H557" s="354" t="s">
        <v>263</v>
      </c>
      <c r="I557" s="354"/>
      <c r="J557" s="354"/>
      <c r="K557" s="354"/>
      <c r="L557" s="354"/>
      <c r="M557" s="354"/>
      <c r="N557" s="354"/>
      <c r="O557" s="354"/>
      <c r="P557" s="354"/>
      <c r="Q557" s="355">
        <v>43101</v>
      </c>
      <c r="R557" s="356"/>
      <c r="S557" s="356"/>
      <c r="T557" s="356"/>
      <c r="U557" s="356"/>
      <c r="V557" s="357"/>
      <c r="W557" s="355">
        <v>43465</v>
      </c>
      <c r="X557" s="356"/>
      <c r="Y557" s="356"/>
      <c r="Z557" s="357"/>
    </row>
    <row r="558" spans="2:26" x14ac:dyDescent="0.25">
      <c r="B558" s="361" t="s">
        <v>264</v>
      </c>
      <c r="C558" s="361"/>
      <c r="D558" s="361"/>
      <c r="E558" s="361"/>
      <c r="F558" s="361"/>
      <c r="G558" s="361"/>
      <c r="H558" s="354" t="s">
        <v>265</v>
      </c>
      <c r="I558" s="354"/>
      <c r="J558" s="354"/>
      <c r="K558" s="354"/>
      <c r="L558" s="354"/>
      <c r="M558" s="354"/>
      <c r="N558" s="354"/>
      <c r="O558" s="354"/>
      <c r="P558" s="354"/>
      <c r="Q558" s="355">
        <v>43101</v>
      </c>
      <c r="R558" s="356"/>
      <c r="S558" s="356"/>
      <c r="T558" s="356"/>
      <c r="U558" s="356"/>
      <c r="V558" s="357"/>
      <c r="W558" s="355">
        <v>43465</v>
      </c>
      <c r="X558" s="356"/>
      <c r="Y558" s="356"/>
      <c r="Z558" s="357"/>
    </row>
    <row r="559" spans="2:26" x14ac:dyDescent="0.25">
      <c r="B559" s="361"/>
      <c r="C559" s="361"/>
      <c r="D559" s="361"/>
      <c r="E559" s="361"/>
      <c r="F559" s="361"/>
      <c r="G559" s="361"/>
      <c r="H559" s="354" t="s">
        <v>266</v>
      </c>
      <c r="I559" s="354"/>
      <c r="J559" s="354"/>
      <c r="K559" s="354"/>
      <c r="L559" s="354"/>
      <c r="M559" s="354"/>
      <c r="N559" s="354"/>
      <c r="O559" s="354"/>
      <c r="P559" s="354"/>
      <c r="Q559" s="355">
        <v>43101</v>
      </c>
      <c r="R559" s="356"/>
      <c r="S559" s="356"/>
      <c r="T559" s="356"/>
      <c r="U559" s="356"/>
      <c r="V559" s="357"/>
      <c r="W559" s="355">
        <v>43465</v>
      </c>
      <c r="X559" s="356"/>
      <c r="Y559" s="356"/>
      <c r="Z559" s="357"/>
    </row>
    <row r="560" spans="2:26" x14ac:dyDescent="0.25">
      <c r="B560" s="361"/>
      <c r="C560" s="361"/>
      <c r="D560" s="361"/>
      <c r="E560" s="361"/>
      <c r="F560" s="361"/>
      <c r="G560" s="361"/>
      <c r="H560" s="354" t="s">
        <v>267</v>
      </c>
      <c r="I560" s="354"/>
      <c r="J560" s="354"/>
      <c r="K560" s="354"/>
      <c r="L560" s="354"/>
      <c r="M560" s="354"/>
      <c r="N560" s="354"/>
      <c r="O560" s="354"/>
      <c r="P560" s="354"/>
      <c r="Q560" s="355">
        <v>43101</v>
      </c>
      <c r="R560" s="356"/>
      <c r="S560" s="356"/>
      <c r="T560" s="356"/>
      <c r="U560" s="356"/>
      <c r="V560" s="357"/>
      <c r="W560" s="355">
        <v>43465</v>
      </c>
      <c r="X560" s="356"/>
      <c r="Y560" s="356"/>
      <c r="Z560" s="357"/>
    </row>
    <row r="561" spans="2:26" x14ac:dyDescent="0.25">
      <c r="B561" s="361"/>
      <c r="C561" s="361"/>
      <c r="D561" s="361"/>
      <c r="E561" s="361"/>
      <c r="F561" s="361"/>
      <c r="G561" s="361"/>
      <c r="H561" s="354" t="s">
        <v>268</v>
      </c>
      <c r="I561" s="354"/>
      <c r="J561" s="354"/>
      <c r="K561" s="354"/>
      <c r="L561" s="354"/>
      <c r="M561" s="354"/>
      <c r="N561" s="354"/>
      <c r="O561" s="354"/>
      <c r="P561" s="354"/>
      <c r="Q561" s="355">
        <v>43101</v>
      </c>
      <c r="R561" s="356"/>
      <c r="S561" s="356"/>
      <c r="T561" s="356"/>
      <c r="U561" s="356"/>
      <c r="V561" s="357"/>
      <c r="W561" s="355">
        <v>43465</v>
      </c>
      <c r="X561" s="356"/>
      <c r="Y561" s="356"/>
      <c r="Z561" s="357"/>
    </row>
    <row r="562" spans="2:26" x14ac:dyDescent="0.25">
      <c r="B562" s="361"/>
      <c r="C562" s="361"/>
      <c r="D562" s="361"/>
      <c r="E562" s="361"/>
      <c r="F562" s="361"/>
      <c r="G562" s="361"/>
      <c r="H562" s="354" t="s">
        <v>269</v>
      </c>
      <c r="I562" s="354"/>
      <c r="J562" s="354"/>
      <c r="K562" s="354"/>
      <c r="L562" s="354"/>
      <c r="M562" s="354"/>
      <c r="N562" s="354"/>
      <c r="O562" s="354"/>
      <c r="P562" s="354"/>
      <c r="Q562" s="355">
        <v>43101</v>
      </c>
      <c r="R562" s="356"/>
      <c r="S562" s="356"/>
      <c r="T562" s="356"/>
      <c r="U562" s="356"/>
      <c r="V562" s="357"/>
      <c r="W562" s="355">
        <v>43465</v>
      </c>
      <c r="X562" s="356"/>
      <c r="Y562" s="356"/>
      <c r="Z562" s="357"/>
    </row>
    <row r="563" spans="2:26" x14ac:dyDescent="0.25">
      <c r="B563" s="361"/>
      <c r="C563" s="361"/>
      <c r="D563" s="361"/>
      <c r="E563" s="361"/>
      <c r="F563" s="361"/>
      <c r="G563" s="361"/>
      <c r="H563" s="354"/>
      <c r="I563" s="354"/>
      <c r="J563" s="354"/>
      <c r="K563" s="354"/>
      <c r="L563" s="354"/>
      <c r="M563" s="354"/>
      <c r="N563" s="354"/>
      <c r="O563" s="354"/>
      <c r="P563" s="354"/>
      <c r="Q563" s="355"/>
      <c r="R563" s="356"/>
      <c r="S563" s="356"/>
      <c r="T563" s="356"/>
      <c r="U563" s="356"/>
      <c r="V563" s="357"/>
      <c r="W563" s="135"/>
      <c r="X563" s="136"/>
      <c r="Y563" s="136"/>
      <c r="Z563" s="137"/>
    </row>
    <row r="564" spans="2:26" x14ac:dyDescent="0.25">
      <c r="B564" s="361" t="s">
        <v>270</v>
      </c>
      <c r="C564" s="361"/>
      <c r="D564" s="361"/>
      <c r="E564" s="361"/>
      <c r="F564" s="361"/>
      <c r="G564" s="361"/>
      <c r="H564" s="354" t="s">
        <v>271</v>
      </c>
      <c r="I564" s="354"/>
      <c r="J564" s="354"/>
      <c r="K564" s="354"/>
      <c r="L564" s="354"/>
      <c r="M564" s="354"/>
      <c r="N564" s="354"/>
      <c r="O564" s="354"/>
      <c r="P564" s="354"/>
      <c r="Q564" s="355">
        <v>43101</v>
      </c>
      <c r="R564" s="356"/>
      <c r="S564" s="356"/>
      <c r="T564" s="356"/>
      <c r="U564" s="356"/>
      <c r="V564" s="357"/>
      <c r="W564" s="355">
        <v>43465</v>
      </c>
      <c r="X564" s="356"/>
      <c r="Y564" s="356"/>
      <c r="Z564" s="357"/>
    </row>
    <row r="565" spans="2:26" x14ac:dyDescent="0.25">
      <c r="B565" s="361"/>
      <c r="C565" s="361"/>
      <c r="D565" s="361"/>
      <c r="E565" s="361"/>
      <c r="F565" s="361"/>
      <c r="G565" s="361"/>
      <c r="H565" s="354" t="s">
        <v>272</v>
      </c>
      <c r="I565" s="354"/>
      <c r="J565" s="354"/>
      <c r="K565" s="354"/>
      <c r="L565" s="354"/>
      <c r="M565" s="354"/>
      <c r="N565" s="354"/>
      <c r="O565" s="354"/>
      <c r="P565" s="354"/>
      <c r="Q565" s="355">
        <v>43101</v>
      </c>
      <c r="R565" s="356"/>
      <c r="S565" s="356"/>
      <c r="T565" s="356"/>
      <c r="U565" s="356"/>
      <c r="V565" s="357"/>
      <c r="W565" s="355">
        <v>43465</v>
      </c>
      <c r="X565" s="356"/>
      <c r="Y565" s="356"/>
      <c r="Z565" s="357"/>
    </row>
    <row r="566" spans="2:26" x14ac:dyDescent="0.25">
      <c r="B566" s="361"/>
      <c r="C566" s="361"/>
      <c r="D566" s="361"/>
      <c r="E566" s="361"/>
      <c r="F566" s="361"/>
      <c r="G566" s="361"/>
      <c r="H566" s="354" t="s">
        <v>273</v>
      </c>
      <c r="I566" s="354"/>
      <c r="J566" s="354"/>
      <c r="K566" s="354"/>
      <c r="L566" s="354"/>
      <c r="M566" s="354"/>
      <c r="N566" s="354"/>
      <c r="O566" s="354"/>
      <c r="P566" s="354"/>
      <c r="Q566" s="355">
        <v>43101</v>
      </c>
      <c r="R566" s="356"/>
      <c r="S566" s="356"/>
      <c r="T566" s="356"/>
      <c r="U566" s="356"/>
      <c r="V566" s="357"/>
      <c r="W566" s="355">
        <v>43465</v>
      </c>
      <c r="X566" s="356"/>
      <c r="Y566" s="356"/>
      <c r="Z566" s="357"/>
    </row>
    <row r="567" spans="2:26" x14ac:dyDescent="0.25">
      <c r="B567" s="361"/>
      <c r="C567" s="361"/>
      <c r="D567" s="361"/>
      <c r="E567" s="361"/>
      <c r="F567" s="361"/>
      <c r="G567" s="361"/>
      <c r="H567" s="354" t="s">
        <v>274</v>
      </c>
      <c r="I567" s="354"/>
      <c r="J567" s="354"/>
      <c r="K567" s="354"/>
      <c r="L567" s="354"/>
      <c r="M567" s="354"/>
      <c r="N567" s="354"/>
      <c r="O567" s="354"/>
      <c r="P567" s="354"/>
      <c r="Q567" s="355">
        <v>43101</v>
      </c>
      <c r="R567" s="356"/>
      <c r="S567" s="356"/>
      <c r="T567" s="356"/>
      <c r="U567" s="356"/>
      <c r="V567" s="357"/>
      <c r="W567" s="355">
        <v>43465</v>
      </c>
      <c r="X567" s="356"/>
      <c r="Y567" s="356"/>
      <c r="Z567" s="357"/>
    </row>
    <row r="568" spans="2:26" x14ac:dyDescent="0.25">
      <c r="B568" s="361"/>
      <c r="C568" s="361"/>
      <c r="D568" s="361"/>
      <c r="E568" s="361"/>
      <c r="F568" s="361"/>
      <c r="G568" s="361"/>
      <c r="H568" s="354"/>
      <c r="I568" s="354"/>
      <c r="J568" s="354"/>
      <c r="K568" s="354"/>
      <c r="L568" s="354"/>
      <c r="M568" s="354"/>
      <c r="N568" s="354"/>
      <c r="O568" s="354"/>
      <c r="P568" s="354"/>
      <c r="Q568" s="135"/>
      <c r="R568" s="136"/>
      <c r="S568" s="136"/>
      <c r="T568" s="136"/>
      <c r="U568" s="136"/>
      <c r="V568" s="137"/>
      <c r="W568" s="135"/>
      <c r="X568" s="136"/>
      <c r="Y568" s="136"/>
      <c r="Z568" s="137"/>
    </row>
    <row r="569" spans="2:26" x14ac:dyDescent="0.25">
      <c r="B569" s="361"/>
      <c r="C569" s="361"/>
      <c r="D569" s="361"/>
      <c r="E569" s="361"/>
      <c r="F569" s="361"/>
      <c r="G569" s="361"/>
      <c r="H569" s="354"/>
      <c r="I569" s="354"/>
      <c r="J569" s="354"/>
      <c r="K569" s="354"/>
      <c r="L569" s="354"/>
      <c r="M569" s="354"/>
      <c r="N569" s="354"/>
      <c r="O569" s="354"/>
      <c r="P569" s="354"/>
      <c r="Q569" s="135"/>
      <c r="R569" s="136"/>
      <c r="S569" s="136"/>
      <c r="T569" s="136"/>
      <c r="U569" s="136"/>
      <c r="V569" s="137"/>
      <c r="W569" s="135"/>
      <c r="X569" s="136"/>
      <c r="Y569" s="136"/>
      <c r="Z569" s="137"/>
    </row>
    <row r="570" spans="2:26" x14ac:dyDescent="0.25">
      <c r="B570" s="120"/>
      <c r="C570" s="121"/>
      <c r="D570" s="121"/>
      <c r="E570" s="121"/>
      <c r="F570" s="121"/>
      <c r="G570" s="122"/>
      <c r="H570" s="354"/>
      <c r="I570" s="354"/>
      <c r="J570" s="354"/>
      <c r="K570" s="354"/>
      <c r="L570" s="354"/>
      <c r="M570" s="354"/>
      <c r="N570" s="354"/>
      <c r="O570" s="354"/>
      <c r="P570" s="354"/>
      <c r="Q570" s="135"/>
      <c r="R570" s="136"/>
      <c r="S570" s="136"/>
      <c r="T570" s="136"/>
      <c r="U570" s="136"/>
      <c r="V570" s="137"/>
      <c r="W570" s="135"/>
      <c r="X570" s="136"/>
      <c r="Y570" s="136"/>
      <c r="Z570" s="137"/>
    </row>
    <row r="571" spans="2:26" x14ac:dyDescent="0.25">
      <c r="B571" s="120"/>
      <c r="C571" s="121"/>
      <c r="D571" s="121"/>
      <c r="E571" s="121"/>
      <c r="F571" s="121"/>
      <c r="G571" s="122"/>
      <c r="H571" s="354"/>
      <c r="I571" s="354"/>
      <c r="J571" s="354"/>
      <c r="K571" s="354"/>
      <c r="L571" s="354"/>
      <c r="M571" s="354"/>
      <c r="N571" s="354"/>
      <c r="O571" s="354"/>
      <c r="P571" s="354"/>
      <c r="Q571" s="135"/>
      <c r="R571" s="136"/>
      <c r="S571" s="136"/>
      <c r="T571" s="136"/>
      <c r="U571" s="136"/>
      <c r="V571" s="137"/>
      <c r="W571" s="135"/>
      <c r="X571" s="136"/>
      <c r="Y571" s="136"/>
      <c r="Z571" s="137"/>
    </row>
    <row r="572" spans="2:26" x14ac:dyDescent="0.25">
      <c r="B572" s="120"/>
      <c r="C572" s="121"/>
      <c r="D572" s="121"/>
      <c r="E572" s="121"/>
      <c r="F572" s="121"/>
      <c r="G572" s="122"/>
      <c r="H572" s="138"/>
      <c r="I572" s="139"/>
      <c r="J572" s="140"/>
      <c r="K572" s="140"/>
      <c r="L572" s="140"/>
      <c r="M572" s="140"/>
      <c r="N572" s="140"/>
      <c r="O572" s="140"/>
      <c r="P572" s="141"/>
      <c r="Q572" s="135"/>
      <c r="R572" s="136"/>
      <c r="S572" s="136"/>
      <c r="T572" s="136"/>
      <c r="U572" s="136"/>
      <c r="V572" s="137"/>
      <c r="W572" s="135"/>
      <c r="X572" s="136"/>
      <c r="Y572" s="136"/>
      <c r="Z572" s="137"/>
    </row>
    <row r="573" spans="2:26" x14ac:dyDescent="0.25">
      <c r="B573" s="120"/>
      <c r="C573" s="121"/>
      <c r="D573" s="121"/>
      <c r="E573" s="121"/>
      <c r="F573" s="121"/>
      <c r="G573" s="122"/>
      <c r="H573" s="138"/>
      <c r="I573" s="139"/>
      <c r="J573" s="140"/>
      <c r="K573" s="140"/>
      <c r="L573" s="140"/>
      <c r="M573" s="140"/>
      <c r="N573" s="140"/>
      <c r="O573" s="140"/>
      <c r="P573" s="141"/>
      <c r="Q573" s="135"/>
      <c r="R573" s="136"/>
      <c r="S573" s="136"/>
      <c r="T573" s="136"/>
      <c r="U573" s="136"/>
      <c r="V573" s="137"/>
      <c r="W573" s="135"/>
      <c r="X573" s="136"/>
      <c r="Y573" s="136"/>
      <c r="Z573" s="137"/>
    </row>
    <row r="574" spans="2:26" x14ac:dyDescent="0.25">
      <c r="B574" s="11"/>
      <c r="C574" s="12"/>
      <c r="D574" s="12"/>
      <c r="E574" s="12"/>
      <c r="F574" s="12"/>
      <c r="G574" s="13"/>
      <c r="H574" s="14"/>
      <c r="I574" s="380" t="s">
        <v>93</v>
      </c>
      <c r="J574" s="381"/>
      <c r="K574" s="381"/>
      <c r="L574" s="381"/>
      <c r="M574" s="381"/>
      <c r="N574" s="381"/>
      <c r="O574" s="381"/>
      <c r="P574" s="382"/>
      <c r="Q574" s="383"/>
      <c r="R574" s="384"/>
      <c r="S574" s="384"/>
      <c r="T574" s="384"/>
      <c r="U574" s="384"/>
      <c r="V574" s="385"/>
      <c r="W574" s="383"/>
      <c r="X574" s="384"/>
      <c r="Y574" s="384"/>
      <c r="Z574" s="385"/>
    </row>
    <row r="575" spans="2:26" x14ac:dyDescent="0.25">
      <c r="B575" s="386"/>
      <c r="C575" s="387"/>
      <c r="D575" s="387"/>
      <c r="E575" s="387"/>
      <c r="F575" s="387"/>
      <c r="G575" s="387"/>
      <c r="H575" s="387"/>
      <c r="I575" s="387"/>
      <c r="J575" s="387"/>
      <c r="K575" s="387"/>
      <c r="L575" s="387"/>
      <c r="M575" s="387"/>
      <c r="N575" s="387"/>
      <c r="O575" s="387"/>
      <c r="P575" s="387"/>
      <c r="Q575" s="387"/>
      <c r="R575" s="387"/>
      <c r="S575" s="387"/>
      <c r="T575" s="387"/>
      <c r="U575" s="387"/>
      <c r="V575" s="387"/>
      <c r="W575" s="387"/>
      <c r="X575" s="387"/>
      <c r="Y575" s="387"/>
      <c r="Z575" s="388"/>
    </row>
    <row r="576" spans="2:26" x14ac:dyDescent="0.25">
      <c r="B576" s="389" t="s">
        <v>35</v>
      </c>
      <c r="C576" s="389"/>
      <c r="D576" s="389"/>
      <c r="E576" s="389"/>
      <c r="F576" s="389"/>
      <c r="G576" s="389"/>
      <c r="H576" s="49" t="s">
        <v>36</v>
      </c>
      <c r="I576" s="389" t="s">
        <v>37</v>
      </c>
      <c r="J576" s="389"/>
      <c r="K576" s="389"/>
      <c r="L576" s="389"/>
      <c r="M576" s="389"/>
      <c r="N576" s="389"/>
      <c r="O576" s="389"/>
      <c r="P576" s="389"/>
      <c r="Q576" s="390" t="s">
        <v>36</v>
      </c>
      <c r="R576" s="391"/>
      <c r="S576" s="376"/>
      <c r="T576" s="376"/>
      <c r="U576" s="376"/>
      <c r="V576" s="376"/>
      <c r="W576" s="376"/>
      <c r="X576" s="376"/>
      <c r="Y576" s="376"/>
      <c r="Z576" s="377"/>
    </row>
    <row r="577" spans="2:26" x14ac:dyDescent="0.25">
      <c r="B577" s="378" t="s">
        <v>94</v>
      </c>
      <c r="C577" s="379"/>
      <c r="D577" s="379"/>
      <c r="E577" s="379"/>
      <c r="F577" s="373"/>
      <c r="G577" s="374"/>
      <c r="H577" s="15"/>
      <c r="I577" s="372" t="s">
        <v>95</v>
      </c>
      <c r="J577" s="373"/>
      <c r="K577" s="373"/>
      <c r="L577" s="373"/>
      <c r="M577" s="373"/>
      <c r="N577" s="373"/>
      <c r="O577" s="373"/>
      <c r="P577" s="374"/>
      <c r="Q577" s="375"/>
      <c r="R577" s="376"/>
      <c r="S577" s="376"/>
      <c r="T577" s="376"/>
      <c r="U577" s="376"/>
      <c r="V577" s="376"/>
      <c r="W577" s="376"/>
      <c r="X577" s="376"/>
      <c r="Y577" s="376"/>
      <c r="Z577" s="377"/>
    </row>
    <row r="578" spans="2:26" x14ac:dyDescent="0.25">
      <c r="B578" s="378" t="s">
        <v>275</v>
      </c>
      <c r="C578" s="379"/>
      <c r="D578" s="379"/>
      <c r="E578" s="379"/>
      <c r="F578" s="373"/>
      <c r="G578" s="374"/>
      <c r="H578" s="15"/>
      <c r="I578" s="372" t="s">
        <v>276</v>
      </c>
      <c r="J578" s="373"/>
      <c r="K578" s="373"/>
      <c r="L578" s="373"/>
      <c r="M578" s="373"/>
      <c r="N578" s="373"/>
      <c r="O578" s="373"/>
      <c r="P578" s="374"/>
      <c r="Q578" s="375"/>
      <c r="R578" s="376"/>
      <c r="S578" s="376"/>
      <c r="T578" s="376"/>
      <c r="U578" s="376"/>
      <c r="V578" s="376"/>
      <c r="W578" s="376"/>
      <c r="X578" s="376"/>
      <c r="Y578" s="376"/>
      <c r="Z578" s="377"/>
    </row>
    <row r="579" spans="2:26" x14ac:dyDescent="0.25">
      <c r="B579" s="372" t="s">
        <v>97</v>
      </c>
      <c r="C579" s="373"/>
      <c r="D579" s="373"/>
      <c r="E579" s="373"/>
      <c r="F579" s="373"/>
      <c r="G579" s="374"/>
      <c r="H579" s="15"/>
      <c r="I579" s="372" t="s">
        <v>277</v>
      </c>
      <c r="J579" s="373"/>
      <c r="K579" s="373"/>
      <c r="L579" s="373"/>
      <c r="M579" s="373"/>
      <c r="N579" s="373"/>
      <c r="O579" s="373"/>
      <c r="P579" s="374"/>
      <c r="Q579" s="375"/>
      <c r="R579" s="376"/>
      <c r="S579" s="376"/>
      <c r="T579" s="376"/>
      <c r="U579" s="376"/>
      <c r="V579" s="376"/>
      <c r="W579" s="376"/>
      <c r="X579" s="376"/>
      <c r="Y579" s="376"/>
      <c r="Z579" s="377"/>
    </row>
    <row r="580" spans="2:26" x14ac:dyDescent="0.25">
      <c r="B580" s="372" t="s">
        <v>278</v>
      </c>
      <c r="C580" s="373"/>
      <c r="D580" s="373"/>
      <c r="E580" s="373"/>
      <c r="F580" s="373"/>
      <c r="G580" s="374"/>
      <c r="H580" s="15"/>
      <c r="I580" s="372">
        <v>4</v>
      </c>
      <c r="J580" s="373"/>
      <c r="K580" s="373"/>
      <c r="L580" s="373"/>
      <c r="M580" s="373"/>
      <c r="N580" s="373"/>
      <c r="O580" s="373"/>
      <c r="P580" s="374"/>
      <c r="Q580" s="375"/>
      <c r="R580" s="376"/>
      <c r="S580" s="376"/>
      <c r="T580" s="376"/>
      <c r="U580" s="376"/>
      <c r="V580" s="376"/>
      <c r="W580" s="376"/>
      <c r="X580" s="376"/>
      <c r="Y580" s="376"/>
      <c r="Z580" s="377"/>
    </row>
    <row r="581" spans="2:26" x14ac:dyDescent="0.25">
      <c r="B581" s="372" t="s">
        <v>279</v>
      </c>
      <c r="C581" s="373"/>
      <c r="D581" s="373"/>
      <c r="E581" s="373"/>
      <c r="F581" s="373"/>
      <c r="G581" s="374"/>
      <c r="H581" s="15"/>
      <c r="I581" s="372">
        <v>5</v>
      </c>
      <c r="J581" s="373"/>
      <c r="K581" s="373"/>
      <c r="L581" s="373"/>
      <c r="M581" s="373"/>
      <c r="N581" s="373"/>
      <c r="O581" s="373"/>
      <c r="P581" s="374"/>
      <c r="Q581" s="375"/>
      <c r="R581" s="376"/>
      <c r="S581" s="376"/>
      <c r="T581" s="376"/>
      <c r="U581" s="376"/>
      <c r="V581" s="376"/>
      <c r="W581" s="376"/>
      <c r="X581" s="376"/>
      <c r="Y581" s="376"/>
      <c r="Z581" s="377"/>
    </row>
    <row r="582" spans="2:26" x14ac:dyDescent="0.25">
      <c r="B582" s="400"/>
      <c r="C582" s="401"/>
      <c r="D582" s="401"/>
      <c r="E582" s="401"/>
      <c r="F582" s="401"/>
      <c r="G582" s="401"/>
      <c r="H582" s="401"/>
      <c r="I582" s="401"/>
      <c r="J582" s="401"/>
      <c r="K582" s="401"/>
      <c r="L582" s="401"/>
      <c r="M582" s="401"/>
      <c r="N582" s="401"/>
      <c r="O582" s="401"/>
      <c r="P582" s="401"/>
      <c r="Q582" s="401"/>
      <c r="R582" s="401"/>
      <c r="S582" s="401"/>
      <c r="T582" s="401"/>
      <c r="U582" s="401"/>
      <c r="V582" s="401"/>
      <c r="W582" s="401"/>
      <c r="X582" s="401"/>
      <c r="Y582" s="401"/>
      <c r="Z582" s="402"/>
    </row>
    <row r="583" spans="2:26" x14ac:dyDescent="0.25">
      <c r="B583" s="406" t="s">
        <v>38</v>
      </c>
      <c r="C583" s="57"/>
      <c r="D583" s="57"/>
      <c r="E583" s="57"/>
      <c r="F583" s="16" t="s">
        <v>39</v>
      </c>
      <c r="G583" s="389" t="s">
        <v>280</v>
      </c>
      <c r="H583" s="512"/>
      <c r="I583" s="512"/>
      <c r="J583" s="512"/>
      <c r="K583" s="512"/>
      <c r="L583" s="512"/>
      <c r="M583" s="512"/>
      <c r="N583" s="512"/>
      <c r="O583" s="512"/>
      <c r="P583" s="512"/>
      <c r="Q583" s="512"/>
      <c r="R583" s="512"/>
      <c r="S583" s="512"/>
      <c r="T583" s="512"/>
      <c r="U583" s="512"/>
      <c r="V583" s="512"/>
      <c r="W583" s="512"/>
      <c r="X583" s="512"/>
      <c r="Y583" s="512"/>
      <c r="Z583" s="512"/>
    </row>
    <row r="584" spans="2:26" x14ac:dyDescent="0.25">
      <c r="B584" s="407"/>
      <c r="C584" s="58"/>
      <c r="D584" s="58"/>
      <c r="E584" s="58"/>
      <c r="F584" s="16" t="s">
        <v>40</v>
      </c>
      <c r="G584" s="513" t="s">
        <v>281</v>
      </c>
      <c r="H584" s="513"/>
      <c r="I584" s="513"/>
      <c r="J584" s="513"/>
      <c r="K584" s="513"/>
      <c r="L584" s="513"/>
      <c r="M584" s="513"/>
      <c r="N584" s="513"/>
      <c r="O584" s="513"/>
      <c r="P584" s="513"/>
      <c r="Q584" s="513"/>
      <c r="R584" s="513"/>
      <c r="S584" s="513"/>
      <c r="T584" s="513"/>
      <c r="U584" s="513"/>
      <c r="V584" s="513"/>
      <c r="W584" s="513"/>
      <c r="X584" s="513"/>
      <c r="Y584" s="513"/>
      <c r="Z584" s="513"/>
    </row>
    <row r="585" spans="2:26" x14ac:dyDescent="0.25">
      <c r="B585" s="407"/>
      <c r="C585" s="58"/>
      <c r="D585" s="58"/>
      <c r="E585" s="58"/>
      <c r="F585" s="412" t="s">
        <v>41</v>
      </c>
      <c r="G585" s="513" t="s">
        <v>282</v>
      </c>
      <c r="H585" s="513"/>
      <c r="I585" s="513"/>
      <c r="J585" s="513"/>
      <c r="K585" s="513"/>
      <c r="L585" s="513"/>
      <c r="M585" s="513"/>
      <c r="N585" s="513"/>
      <c r="O585" s="513"/>
      <c r="P585" s="513"/>
      <c r="Q585" s="513"/>
      <c r="R585" s="513"/>
      <c r="S585" s="513"/>
      <c r="T585" s="513"/>
      <c r="U585" s="513"/>
      <c r="V585" s="513"/>
      <c r="W585" s="513"/>
      <c r="X585" s="513"/>
      <c r="Y585" s="513"/>
      <c r="Z585" s="513"/>
    </row>
    <row r="586" spans="2:26" x14ac:dyDescent="0.25">
      <c r="B586" s="408"/>
      <c r="C586" s="59"/>
      <c r="D586" s="59"/>
      <c r="E586" s="59"/>
      <c r="F586" s="413"/>
      <c r="G586" s="513"/>
      <c r="H586" s="513"/>
      <c r="I586" s="513"/>
      <c r="J586" s="513"/>
      <c r="K586" s="513"/>
      <c r="L586" s="513"/>
      <c r="M586" s="513"/>
      <c r="N586" s="513"/>
      <c r="O586" s="513"/>
      <c r="P586" s="513"/>
      <c r="Q586" s="513"/>
      <c r="R586" s="513"/>
      <c r="S586" s="513"/>
      <c r="T586" s="513"/>
      <c r="U586" s="513"/>
      <c r="V586" s="513"/>
      <c r="W586" s="513"/>
      <c r="X586" s="513"/>
      <c r="Y586" s="513"/>
      <c r="Z586" s="513"/>
    </row>
    <row r="587" spans="2:26" x14ac:dyDescent="0.25">
      <c r="B587" s="400"/>
      <c r="C587" s="401"/>
      <c r="D587" s="401"/>
      <c r="E587" s="401"/>
      <c r="F587" s="401"/>
      <c r="G587" s="401"/>
      <c r="H587" s="401"/>
      <c r="I587" s="401"/>
      <c r="J587" s="401"/>
      <c r="K587" s="401"/>
      <c r="L587" s="401"/>
      <c r="M587" s="401"/>
      <c r="N587" s="401"/>
      <c r="O587" s="401"/>
      <c r="P587" s="401"/>
      <c r="Q587" s="401"/>
      <c r="R587" s="401"/>
      <c r="S587" s="401"/>
      <c r="T587" s="401"/>
      <c r="U587" s="401"/>
      <c r="V587" s="401"/>
      <c r="W587" s="401"/>
      <c r="X587" s="401"/>
      <c r="Y587" s="401"/>
      <c r="Z587" s="402"/>
    </row>
    <row r="589" spans="2:26" x14ac:dyDescent="0.25">
      <c r="B589" s="17" t="s">
        <v>42</v>
      </c>
      <c r="C589" s="17"/>
      <c r="D589" s="17"/>
      <c r="E589" s="17"/>
    </row>
    <row r="591" spans="2:26" x14ac:dyDescent="0.25">
      <c r="B591" s="64" t="s">
        <v>43</v>
      </c>
      <c r="C591" s="64"/>
      <c r="D591" s="64"/>
      <c r="E591" s="64"/>
      <c r="F591" s="64">
        <v>1000</v>
      </c>
      <c r="G591" s="64">
        <v>2000</v>
      </c>
      <c r="H591" s="64">
        <v>3000</v>
      </c>
      <c r="I591" s="64">
        <v>4000</v>
      </c>
      <c r="J591" s="403">
        <v>5000</v>
      </c>
      <c r="K591" s="403"/>
      <c r="L591" s="403"/>
      <c r="M591" s="403">
        <v>6000</v>
      </c>
      <c r="N591" s="403"/>
      <c r="O591" s="397"/>
      <c r="P591" s="397"/>
      <c r="Q591" s="397">
        <v>9000</v>
      </c>
      <c r="R591" s="398"/>
      <c r="S591" s="398"/>
      <c r="T591" s="399"/>
      <c r="U591" s="65"/>
      <c r="V591" s="404" t="s">
        <v>0</v>
      </c>
      <c r="W591" s="405"/>
      <c r="X591" s="405"/>
      <c r="Y591" s="405"/>
      <c r="Z591" s="20"/>
    </row>
    <row r="592" spans="2:26" x14ac:dyDescent="0.25">
      <c r="B592" s="18">
        <v>1</v>
      </c>
      <c r="C592" s="18" t="s">
        <v>282</v>
      </c>
      <c r="D592" s="18"/>
      <c r="E592" s="18"/>
      <c r="F592" s="63">
        <f>2509792.01+2463634.79+2769573.23+3673404.18</f>
        <v>11416404.209999999</v>
      </c>
      <c r="G592" s="63">
        <f>394803.28+514435.9+520719.37+1520389.57</f>
        <v>2950348.12</v>
      </c>
      <c r="H592" s="63">
        <f>28387.12+1283881.27+2049996.1+159745.13</f>
        <v>3522009.62</v>
      </c>
      <c r="I592" s="63">
        <f>87272.56+72727.44</f>
        <v>160000</v>
      </c>
      <c r="J592" s="503">
        <f>1615950.4+408999.99+589437.76</f>
        <v>2614388.15</v>
      </c>
      <c r="K592" s="504"/>
      <c r="L592" s="505"/>
      <c r="M592" s="503">
        <f>760455.61+2085446.84</f>
        <v>2845902.45</v>
      </c>
      <c r="N592" s="504"/>
      <c r="O592" s="504"/>
      <c r="P592" s="504"/>
      <c r="Q592" s="503">
        <v>0</v>
      </c>
      <c r="R592" s="504"/>
      <c r="S592" s="504"/>
      <c r="T592" s="505"/>
      <c r="U592" s="62"/>
      <c r="V592" s="395">
        <f>+F592+G592+H592+I592+J592+M592+Q592</f>
        <v>23509052.549999997</v>
      </c>
      <c r="W592" s="396"/>
      <c r="X592" s="396"/>
      <c r="Y592" s="396"/>
      <c r="Z592" s="19"/>
    </row>
    <row r="593" spans="2:26" x14ac:dyDescent="0.25">
      <c r="B593" s="22"/>
      <c r="C593" s="22"/>
      <c r="D593" s="22"/>
      <c r="E593" s="22"/>
      <c r="F593" s="63"/>
      <c r="G593" s="63"/>
      <c r="H593" s="63"/>
      <c r="I593" s="63"/>
      <c r="J593" s="503"/>
      <c r="K593" s="504"/>
      <c r="L593" s="505"/>
      <c r="M593" s="503"/>
      <c r="N593" s="504"/>
      <c r="O593" s="504"/>
      <c r="P593" s="504"/>
      <c r="Q593" s="503"/>
      <c r="R593" s="504"/>
      <c r="S593" s="504"/>
      <c r="T593" s="505"/>
      <c r="U593" s="62"/>
      <c r="V593" s="395"/>
      <c r="W593" s="396"/>
      <c r="X593" s="396"/>
      <c r="Y593" s="396"/>
      <c r="Z593" s="21"/>
    </row>
    <row r="594" spans="2:26" x14ac:dyDescent="0.25">
      <c r="B594" s="22"/>
      <c r="C594" s="22"/>
      <c r="D594" s="22"/>
      <c r="E594" s="22"/>
      <c r="F594" s="70"/>
      <c r="G594" s="70"/>
      <c r="H594" s="70"/>
      <c r="I594" s="70"/>
      <c r="J594" s="506"/>
      <c r="K594" s="507"/>
      <c r="L594" s="508"/>
      <c r="M594" s="506"/>
      <c r="N594" s="507"/>
      <c r="O594" s="507"/>
      <c r="P594" s="507"/>
      <c r="Q594" s="506"/>
      <c r="R594" s="507"/>
      <c r="S594" s="507"/>
      <c r="T594" s="508"/>
      <c r="U594" s="69"/>
      <c r="V594" s="514"/>
      <c r="W594" s="515"/>
      <c r="X594" s="515"/>
      <c r="Y594" s="515"/>
      <c r="Z594" s="20"/>
    </row>
    <row r="595" spans="2:26" x14ac:dyDescent="0.25">
      <c r="B595" s="22"/>
      <c r="C595" s="22"/>
      <c r="D595" s="22"/>
      <c r="E595" s="22"/>
      <c r="F595" s="66"/>
      <c r="G595" s="66"/>
      <c r="H595" s="66"/>
      <c r="I595" s="66"/>
      <c r="J595" s="397"/>
      <c r="K595" s="398"/>
      <c r="L595" s="399"/>
      <c r="M595" s="397"/>
      <c r="N595" s="398"/>
      <c r="O595" s="398"/>
      <c r="P595" s="398"/>
      <c r="Q595" s="397"/>
      <c r="R595" s="398"/>
      <c r="S595" s="398"/>
      <c r="T595" s="399"/>
      <c r="U595" s="65"/>
      <c r="V595" s="403"/>
      <c r="W595" s="405"/>
      <c r="X595" s="405"/>
      <c r="Y595" s="405"/>
      <c r="Z595" s="20"/>
    </row>
    <row r="596" spans="2:26" x14ac:dyDescent="0.25">
      <c r="B596" s="18" t="s">
        <v>0</v>
      </c>
      <c r="C596" s="18"/>
      <c r="D596" s="18"/>
      <c r="E596" s="18"/>
      <c r="F596" s="70">
        <f>+F592+F593</f>
        <v>11416404.209999999</v>
      </c>
      <c r="G596" s="70">
        <f>+G592+G593</f>
        <v>2950348.12</v>
      </c>
      <c r="H596" s="70">
        <f>+H592+H593</f>
        <v>3522009.62</v>
      </c>
      <c r="I596" s="70">
        <f>+I592+I593</f>
        <v>160000</v>
      </c>
      <c r="J596" s="506">
        <f>+J592+J593</f>
        <v>2614388.15</v>
      </c>
      <c r="K596" s="398"/>
      <c r="L596" s="399"/>
      <c r="M596" s="506">
        <f>+M592+M593</f>
        <v>2845902.45</v>
      </c>
      <c r="N596" s="398"/>
      <c r="O596" s="398"/>
      <c r="P596" s="398"/>
      <c r="Q596" s="506">
        <f>+Q592+Q593</f>
        <v>0</v>
      </c>
      <c r="R596" s="398"/>
      <c r="S596" s="398"/>
      <c r="T596" s="398"/>
      <c r="U596" s="65"/>
      <c r="V596" s="514">
        <f>+V592+V593</f>
        <v>23509052.549999997</v>
      </c>
      <c r="W596" s="405"/>
      <c r="X596" s="405"/>
      <c r="Y596" s="405"/>
      <c r="Z596" s="20"/>
    </row>
    <row r="597" spans="2:26" x14ac:dyDescent="0.25">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2:26" x14ac:dyDescent="0.25">
      <c r="B598" s="20" t="s">
        <v>45</v>
      </c>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2:26" x14ac:dyDescent="0.25">
      <c r="B599" s="20" t="s">
        <v>46</v>
      </c>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sheetData>
  <mergeCells count="1474">
    <mergeCell ref="J595:L595"/>
    <mergeCell ref="M595:P595"/>
    <mergeCell ref="Q595:T595"/>
    <mergeCell ref="V595:Y595"/>
    <mergeCell ref="J596:L596"/>
    <mergeCell ref="M596:P596"/>
    <mergeCell ref="Q596:T596"/>
    <mergeCell ref="V596:Y596"/>
    <mergeCell ref="J593:L593"/>
    <mergeCell ref="M593:P593"/>
    <mergeCell ref="Q593:T593"/>
    <mergeCell ref="V593:Y593"/>
    <mergeCell ref="J594:L594"/>
    <mergeCell ref="M594:P594"/>
    <mergeCell ref="Q594:T594"/>
    <mergeCell ref="V594:Y594"/>
    <mergeCell ref="B587:Z587"/>
    <mergeCell ref="J591:L591"/>
    <mergeCell ref="M591:P591"/>
    <mergeCell ref="Q591:T591"/>
    <mergeCell ref="V591:Y591"/>
    <mergeCell ref="J592:L592"/>
    <mergeCell ref="M592:P592"/>
    <mergeCell ref="Q592:T592"/>
    <mergeCell ref="V592:Y592"/>
    <mergeCell ref="B582:Z582"/>
    <mergeCell ref="B583:B586"/>
    <mergeCell ref="G583:Z583"/>
    <mergeCell ref="G584:Z584"/>
    <mergeCell ref="F585:F586"/>
    <mergeCell ref="G585:Z586"/>
    <mergeCell ref="B580:G580"/>
    <mergeCell ref="I580:P580"/>
    <mergeCell ref="Q580:Z580"/>
    <mergeCell ref="B581:G581"/>
    <mergeCell ref="I581:P581"/>
    <mergeCell ref="Q581:Z581"/>
    <mergeCell ref="B578:G578"/>
    <mergeCell ref="I578:P578"/>
    <mergeCell ref="Q578:Z578"/>
    <mergeCell ref="B579:G579"/>
    <mergeCell ref="I579:P579"/>
    <mergeCell ref="Q579:Z579"/>
    <mergeCell ref="W574:Z574"/>
    <mergeCell ref="B575:Z575"/>
    <mergeCell ref="B576:G576"/>
    <mergeCell ref="I576:P576"/>
    <mergeCell ref="Q576:Z576"/>
    <mergeCell ref="B577:G577"/>
    <mergeCell ref="I577:P577"/>
    <mergeCell ref="Q577:Z577"/>
    <mergeCell ref="H568:P568"/>
    <mergeCell ref="H569:P569"/>
    <mergeCell ref="H570:P570"/>
    <mergeCell ref="H571:P571"/>
    <mergeCell ref="I574:P574"/>
    <mergeCell ref="Q574:V574"/>
    <mergeCell ref="Q565:V565"/>
    <mergeCell ref="W565:Z565"/>
    <mergeCell ref="H566:P566"/>
    <mergeCell ref="Q566:V566"/>
    <mergeCell ref="W566:Z566"/>
    <mergeCell ref="H567:P567"/>
    <mergeCell ref="Q567:V567"/>
    <mergeCell ref="W567:Z567"/>
    <mergeCell ref="H562:P562"/>
    <mergeCell ref="Q562:V562"/>
    <mergeCell ref="W562:Z562"/>
    <mergeCell ref="H563:P563"/>
    <mergeCell ref="Q563:V563"/>
    <mergeCell ref="B564:G569"/>
    <mergeCell ref="H564:P564"/>
    <mergeCell ref="Q564:V564"/>
    <mergeCell ref="W564:Z564"/>
    <mergeCell ref="H565:P565"/>
    <mergeCell ref="H560:P560"/>
    <mergeCell ref="Q560:V560"/>
    <mergeCell ref="W560:Z560"/>
    <mergeCell ref="H561:P561"/>
    <mergeCell ref="Q561:V561"/>
    <mergeCell ref="W561:Z561"/>
    <mergeCell ref="H557:P557"/>
    <mergeCell ref="Q557:V557"/>
    <mergeCell ref="W557:Z557"/>
    <mergeCell ref="B558:G563"/>
    <mergeCell ref="H558:P558"/>
    <mergeCell ref="Q558:V558"/>
    <mergeCell ref="W558:Z558"/>
    <mergeCell ref="H559:P559"/>
    <mergeCell ref="Q559:V559"/>
    <mergeCell ref="W559:Z559"/>
    <mergeCell ref="H555:P555"/>
    <mergeCell ref="Q555:V555"/>
    <mergeCell ref="W555:Z555"/>
    <mergeCell ref="H556:P556"/>
    <mergeCell ref="Q556:V556"/>
    <mergeCell ref="W556:Z556"/>
    <mergeCell ref="B552:G557"/>
    <mergeCell ref="H552:P552"/>
    <mergeCell ref="Q552:V552"/>
    <mergeCell ref="W552:Z552"/>
    <mergeCell ref="H553:P553"/>
    <mergeCell ref="Q553:V553"/>
    <mergeCell ref="W553:Z553"/>
    <mergeCell ref="H554:P554"/>
    <mergeCell ref="Q554:V554"/>
    <mergeCell ref="W554:Z554"/>
    <mergeCell ref="H550:P550"/>
    <mergeCell ref="Q550:V550"/>
    <mergeCell ref="W550:Z550"/>
    <mergeCell ref="H551:P551"/>
    <mergeCell ref="Q551:V551"/>
    <mergeCell ref="W551:Z551"/>
    <mergeCell ref="H547:P547"/>
    <mergeCell ref="Q547:V547"/>
    <mergeCell ref="W547:Z547"/>
    <mergeCell ref="B548:G551"/>
    <mergeCell ref="H548:P548"/>
    <mergeCell ref="Q548:V548"/>
    <mergeCell ref="W548:Z548"/>
    <mergeCell ref="H549:P549"/>
    <mergeCell ref="Q549:V549"/>
    <mergeCell ref="W549:Z549"/>
    <mergeCell ref="H545:P545"/>
    <mergeCell ref="Q545:V545"/>
    <mergeCell ref="W545:Z545"/>
    <mergeCell ref="H546:P546"/>
    <mergeCell ref="Q546:V546"/>
    <mergeCell ref="W546:Z546"/>
    <mergeCell ref="B542:G547"/>
    <mergeCell ref="H542:P542"/>
    <mergeCell ref="Q542:V542"/>
    <mergeCell ref="W542:Z542"/>
    <mergeCell ref="H543:P543"/>
    <mergeCell ref="Q543:V543"/>
    <mergeCell ref="W543:Z543"/>
    <mergeCell ref="H544:P544"/>
    <mergeCell ref="Q544:V544"/>
    <mergeCell ref="W544:Z544"/>
    <mergeCell ref="W532:Y533"/>
    <mergeCell ref="Z532:Z533"/>
    <mergeCell ref="B539:Z539"/>
    <mergeCell ref="B540:Z540"/>
    <mergeCell ref="B541:G541"/>
    <mergeCell ref="H541:P541"/>
    <mergeCell ref="Q541:V541"/>
    <mergeCell ref="W541:Z541"/>
    <mergeCell ref="Q530:S531"/>
    <mergeCell ref="T530:V531"/>
    <mergeCell ref="W530:Y531"/>
    <mergeCell ref="Z530:Z531"/>
    <mergeCell ref="E531:E533"/>
    <mergeCell ref="H532:H533"/>
    <mergeCell ref="L532:M533"/>
    <mergeCell ref="N532:P533"/>
    <mergeCell ref="Q532:S533"/>
    <mergeCell ref="T532:V533"/>
    <mergeCell ref="B530:C531"/>
    <mergeCell ref="F530:G533"/>
    <mergeCell ref="H530:H531"/>
    <mergeCell ref="I530:K531"/>
    <mergeCell ref="L530:M531"/>
    <mergeCell ref="N530:P531"/>
    <mergeCell ref="L528:M529"/>
    <mergeCell ref="N528:N529"/>
    <mergeCell ref="Q528:Q529"/>
    <mergeCell ref="T528:T529"/>
    <mergeCell ref="W528:W529"/>
    <mergeCell ref="Z528:Z529"/>
    <mergeCell ref="L526:M527"/>
    <mergeCell ref="N526:N527"/>
    <mergeCell ref="Q526:Q527"/>
    <mergeCell ref="T526:T527"/>
    <mergeCell ref="W526:W527"/>
    <mergeCell ref="Z526:Z527"/>
    <mergeCell ref="D524:E525"/>
    <mergeCell ref="F524:G525"/>
    <mergeCell ref="H524:H525"/>
    <mergeCell ref="I524:K525"/>
    <mergeCell ref="B526:C527"/>
    <mergeCell ref="F526:G529"/>
    <mergeCell ref="H526:H527"/>
    <mergeCell ref="E527:E529"/>
    <mergeCell ref="H528:H529"/>
    <mergeCell ref="B529:C529"/>
    <mergeCell ref="W514:Y515"/>
    <mergeCell ref="Z514:Z515"/>
    <mergeCell ref="B523:K523"/>
    <mergeCell ref="L523:M525"/>
    <mergeCell ref="N523:P524"/>
    <mergeCell ref="Q523:S524"/>
    <mergeCell ref="T523:V524"/>
    <mergeCell ref="W523:Y524"/>
    <mergeCell ref="Z523:Z525"/>
    <mergeCell ref="B524:C525"/>
    <mergeCell ref="Q512:S513"/>
    <mergeCell ref="T512:V513"/>
    <mergeCell ref="W512:Y513"/>
    <mergeCell ref="Z512:Z513"/>
    <mergeCell ref="E513:E515"/>
    <mergeCell ref="H514:H515"/>
    <mergeCell ref="L514:M515"/>
    <mergeCell ref="N514:P515"/>
    <mergeCell ref="Q514:S515"/>
    <mergeCell ref="T514:V515"/>
    <mergeCell ref="B512:C513"/>
    <mergeCell ref="F512:G515"/>
    <mergeCell ref="H512:H513"/>
    <mergeCell ref="I512:K513"/>
    <mergeCell ref="L512:M513"/>
    <mergeCell ref="N512:P513"/>
    <mergeCell ref="L510:M511"/>
    <mergeCell ref="N510:N511"/>
    <mergeCell ref="Q510:Q511"/>
    <mergeCell ref="T510:T511"/>
    <mergeCell ref="W510:W511"/>
    <mergeCell ref="Z510:Z511"/>
    <mergeCell ref="L508:M509"/>
    <mergeCell ref="N508:N509"/>
    <mergeCell ref="Q508:Q509"/>
    <mergeCell ref="T508:T509"/>
    <mergeCell ref="W508:W509"/>
    <mergeCell ref="Z508:Z509"/>
    <mergeCell ref="D506:E507"/>
    <mergeCell ref="F506:G507"/>
    <mergeCell ref="H506:H507"/>
    <mergeCell ref="I506:K507"/>
    <mergeCell ref="B508:C509"/>
    <mergeCell ref="F508:G511"/>
    <mergeCell ref="H508:H509"/>
    <mergeCell ref="E509:E511"/>
    <mergeCell ref="H510:H511"/>
    <mergeCell ref="B511:C511"/>
    <mergeCell ref="W497:Y498"/>
    <mergeCell ref="Z497:Z498"/>
    <mergeCell ref="B505:K505"/>
    <mergeCell ref="L505:M507"/>
    <mergeCell ref="N505:P506"/>
    <mergeCell ref="Q505:S506"/>
    <mergeCell ref="T505:V506"/>
    <mergeCell ref="W505:Y506"/>
    <mergeCell ref="Z505:Z507"/>
    <mergeCell ref="B506:C507"/>
    <mergeCell ref="Q495:S496"/>
    <mergeCell ref="T495:V496"/>
    <mergeCell ref="W495:Y496"/>
    <mergeCell ref="Z495:Z496"/>
    <mergeCell ref="E496:E498"/>
    <mergeCell ref="H497:H498"/>
    <mergeCell ref="L497:M498"/>
    <mergeCell ref="N497:P498"/>
    <mergeCell ref="Q497:S498"/>
    <mergeCell ref="T497:V498"/>
    <mergeCell ref="B495:C496"/>
    <mergeCell ref="F495:G498"/>
    <mergeCell ref="H495:H496"/>
    <mergeCell ref="I495:K496"/>
    <mergeCell ref="L495:M496"/>
    <mergeCell ref="N495:P496"/>
    <mergeCell ref="L493:M494"/>
    <mergeCell ref="N493:N494"/>
    <mergeCell ref="Q493:Q494"/>
    <mergeCell ref="T493:T494"/>
    <mergeCell ref="W493:W494"/>
    <mergeCell ref="Z493:Z494"/>
    <mergeCell ref="L491:M492"/>
    <mergeCell ref="N491:N492"/>
    <mergeCell ref="Q491:Q492"/>
    <mergeCell ref="T491:T492"/>
    <mergeCell ref="W491:W492"/>
    <mergeCell ref="Z491:Z492"/>
    <mergeCell ref="D489:E490"/>
    <mergeCell ref="F489:G490"/>
    <mergeCell ref="H489:H490"/>
    <mergeCell ref="I489:K490"/>
    <mergeCell ref="B491:C492"/>
    <mergeCell ref="F491:G494"/>
    <mergeCell ref="H491:H492"/>
    <mergeCell ref="E492:E494"/>
    <mergeCell ref="H493:H494"/>
    <mergeCell ref="B494:C494"/>
    <mergeCell ref="W484:Y485"/>
    <mergeCell ref="Z484:Z485"/>
    <mergeCell ref="B488:K488"/>
    <mergeCell ref="L488:M490"/>
    <mergeCell ref="N488:P489"/>
    <mergeCell ref="Q488:S489"/>
    <mergeCell ref="T488:V489"/>
    <mergeCell ref="W488:Y489"/>
    <mergeCell ref="Z488:Z490"/>
    <mergeCell ref="B489:C490"/>
    <mergeCell ref="Q482:S483"/>
    <mergeCell ref="T482:V483"/>
    <mergeCell ref="W482:Y483"/>
    <mergeCell ref="Z482:Z483"/>
    <mergeCell ref="E483:E485"/>
    <mergeCell ref="H484:H485"/>
    <mergeCell ref="L484:M485"/>
    <mergeCell ref="N484:P485"/>
    <mergeCell ref="Q484:S485"/>
    <mergeCell ref="T484:V485"/>
    <mergeCell ref="B482:C483"/>
    <mergeCell ref="F482:G485"/>
    <mergeCell ref="H482:H483"/>
    <mergeCell ref="I482:K483"/>
    <mergeCell ref="L482:M483"/>
    <mergeCell ref="N482:P483"/>
    <mergeCell ref="L480:M481"/>
    <mergeCell ref="N480:N481"/>
    <mergeCell ref="Q480:Q481"/>
    <mergeCell ref="T480:T481"/>
    <mergeCell ref="W480:W481"/>
    <mergeCell ref="Z480:Z481"/>
    <mergeCell ref="L478:M479"/>
    <mergeCell ref="N478:N479"/>
    <mergeCell ref="Q478:Q479"/>
    <mergeCell ref="T478:T479"/>
    <mergeCell ref="W478:W479"/>
    <mergeCell ref="Z478:Z479"/>
    <mergeCell ref="D476:E477"/>
    <mergeCell ref="F476:G477"/>
    <mergeCell ref="H476:H477"/>
    <mergeCell ref="I476:K477"/>
    <mergeCell ref="B478:C479"/>
    <mergeCell ref="F478:G481"/>
    <mergeCell ref="H478:H479"/>
    <mergeCell ref="E479:E481"/>
    <mergeCell ref="H480:H481"/>
    <mergeCell ref="B481:C481"/>
    <mergeCell ref="W471:Y472"/>
    <mergeCell ref="Z471:Z472"/>
    <mergeCell ref="B475:K475"/>
    <mergeCell ref="L475:M477"/>
    <mergeCell ref="N475:P476"/>
    <mergeCell ref="Q475:S476"/>
    <mergeCell ref="T475:V476"/>
    <mergeCell ref="W475:Y476"/>
    <mergeCell ref="Z475:Z477"/>
    <mergeCell ref="B476:C477"/>
    <mergeCell ref="Q469:S470"/>
    <mergeCell ref="T469:V470"/>
    <mergeCell ref="W469:Y470"/>
    <mergeCell ref="Z469:Z470"/>
    <mergeCell ref="E470:E472"/>
    <mergeCell ref="H471:H472"/>
    <mergeCell ref="L471:M472"/>
    <mergeCell ref="N471:P472"/>
    <mergeCell ref="Q471:S472"/>
    <mergeCell ref="T471:V472"/>
    <mergeCell ref="B469:C470"/>
    <mergeCell ref="F469:G472"/>
    <mergeCell ref="H469:H470"/>
    <mergeCell ref="I469:K470"/>
    <mergeCell ref="L469:M470"/>
    <mergeCell ref="N469:P470"/>
    <mergeCell ref="Q467:Q468"/>
    <mergeCell ref="T467:T468"/>
    <mergeCell ref="W467:W468"/>
    <mergeCell ref="Z467:Z468"/>
    <mergeCell ref="B468:C468"/>
    <mergeCell ref="J468:K468"/>
    <mergeCell ref="Q465:Q466"/>
    <mergeCell ref="T465:T466"/>
    <mergeCell ref="W465:W466"/>
    <mergeCell ref="Z465:Z466"/>
    <mergeCell ref="E466:E468"/>
    <mergeCell ref="J466:K466"/>
    <mergeCell ref="H467:H468"/>
    <mergeCell ref="J467:K467"/>
    <mergeCell ref="L467:M468"/>
    <mergeCell ref="N467:N468"/>
    <mergeCell ref="B465:C466"/>
    <mergeCell ref="F465:G468"/>
    <mergeCell ref="H465:H466"/>
    <mergeCell ref="J465:K465"/>
    <mergeCell ref="L465:M466"/>
    <mergeCell ref="N465:N466"/>
    <mergeCell ref="W462:Y463"/>
    <mergeCell ref="Z462:Z464"/>
    <mergeCell ref="B463:C464"/>
    <mergeCell ref="D463:E464"/>
    <mergeCell ref="F463:G464"/>
    <mergeCell ref="H463:H464"/>
    <mergeCell ref="I463:K464"/>
    <mergeCell ref="T458:V459"/>
    <mergeCell ref="W458:Y459"/>
    <mergeCell ref="Z458:Z459"/>
    <mergeCell ref="B460:Z460"/>
    <mergeCell ref="B461:Z461"/>
    <mergeCell ref="B462:K462"/>
    <mergeCell ref="L462:M464"/>
    <mergeCell ref="N462:P463"/>
    <mergeCell ref="Q462:S463"/>
    <mergeCell ref="T462:V463"/>
    <mergeCell ref="N456:P457"/>
    <mergeCell ref="Q456:S457"/>
    <mergeCell ref="T456:V457"/>
    <mergeCell ref="W456:Y457"/>
    <mergeCell ref="Z456:Z457"/>
    <mergeCell ref="E457:E459"/>
    <mergeCell ref="H458:H459"/>
    <mergeCell ref="L458:M459"/>
    <mergeCell ref="N458:P459"/>
    <mergeCell ref="Q458:S459"/>
    <mergeCell ref="Q454:Q455"/>
    <mergeCell ref="T454:T455"/>
    <mergeCell ref="W454:W455"/>
    <mergeCell ref="B455:C455"/>
    <mergeCell ref="J455:K455"/>
    <mergeCell ref="B456:C457"/>
    <mergeCell ref="F456:G459"/>
    <mergeCell ref="H456:H457"/>
    <mergeCell ref="I456:K457"/>
    <mergeCell ref="L456:M457"/>
    <mergeCell ref="Q452:Q453"/>
    <mergeCell ref="T452:T453"/>
    <mergeCell ref="W452:W453"/>
    <mergeCell ref="Z452:Z453"/>
    <mergeCell ref="E453:E455"/>
    <mergeCell ref="J453:K453"/>
    <mergeCell ref="H454:H455"/>
    <mergeCell ref="J454:K454"/>
    <mergeCell ref="L454:M455"/>
    <mergeCell ref="N454:N455"/>
    <mergeCell ref="B452:C453"/>
    <mergeCell ref="F452:G455"/>
    <mergeCell ref="H452:H453"/>
    <mergeCell ref="J452:K452"/>
    <mergeCell ref="L452:M453"/>
    <mergeCell ref="N452:N453"/>
    <mergeCell ref="Z449:Z451"/>
    <mergeCell ref="B450:C451"/>
    <mergeCell ref="D450:E451"/>
    <mergeCell ref="F450:G451"/>
    <mergeCell ref="H450:H451"/>
    <mergeCell ref="I450:K451"/>
    <mergeCell ref="B444:Z444"/>
    <mergeCell ref="B445:B447"/>
    <mergeCell ref="C445:Z447"/>
    <mergeCell ref="B448:Z448"/>
    <mergeCell ref="B449:K449"/>
    <mergeCell ref="L449:M451"/>
    <mergeCell ref="N449:P450"/>
    <mergeCell ref="Q449:S450"/>
    <mergeCell ref="T449:V450"/>
    <mergeCell ref="W449:Y450"/>
    <mergeCell ref="B438:F438"/>
    <mergeCell ref="I438:K438"/>
    <mergeCell ref="L438:Z438"/>
    <mergeCell ref="B439:Z439"/>
    <mergeCell ref="B440:Z440"/>
    <mergeCell ref="B441:B443"/>
    <mergeCell ref="C441:Z443"/>
    <mergeCell ref="B434:F434"/>
    <mergeCell ref="J434:K434"/>
    <mergeCell ref="L434:N434"/>
    <mergeCell ref="P434:S434"/>
    <mergeCell ref="B435:Z435"/>
    <mergeCell ref="B436:F436"/>
    <mergeCell ref="G436:Z436"/>
    <mergeCell ref="B428:F428"/>
    <mergeCell ref="G428:Z428"/>
    <mergeCell ref="B429:F429"/>
    <mergeCell ref="G429:Z429"/>
    <mergeCell ref="B433:F433"/>
    <mergeCell ref="G433:Z433"/>
    <mergeCell ref="F424:Z424"/>
    <mergeCell ref="B425:B426"/>
    <mergeCell ref="F425:I426"/>
    <mergeCell ref="J425:P426"/>
    <mergeCell ref="Q425:Z426"/>
    <mergeCell ref="B427:Z427"/>
    <mergeCell ref="B415:B417"/>
    <mergeCell ref="F415:Z417"/>
    <mergeCell ref="B418:B421"/>
    <mergeCell ref="F418:Z421"/>
    <mergeCell ref="B422:B423"/>
    <mergeCell ref="F422:Z423"/>
    <mergeCell ref="B409:Z409"/>
    <mergeCell ref="B410:Z410"/>
    <mergeCell ref="B411:Z411"/>
    <mergeCell ref="B412:Z412"/>
    <mergeCell ref="B413:Z413"/>
    <mergeCell ref="B414:Z414"/>
    <mergeCell ref="J404:L404"/>
    <mergeCell ref="M404:P404"/>
    <mergeCell ref="Q404:T404"/>
    <mergeCell ref="V404:Y404"/>
    <mergeCell ref="B407:Z407"/>
    <mergeCell ref="B408:Z408"/>
    <mergeCell ref="J402:L402"/>
    <mergeCell ref="M402:P402"/>
    <mergeCell ref="Q402:T402"/>
    <mergeCell ref="V402:Y402"/>
    <mergeCell ref="J403:L403"/>
    <mergeCell ref="M403:P403"/>
    <mergeCell ref="Q403:T403"/>
    <mergeCell ref="V403:Y403"/>
    <mergeCell ref="B396:Z396"/>
    <mergeCell ref="J400:L400"/>
    <mergeCell ref="M400:P400"/>
    <mergeCell ref="Q400:T400"/>
    <mergeCell ref="V400:Y400"/>
    <mergeCell ref="J401:L401"/>
    <mergeCell ref="M401:P401"/>
    <mergeCell ref="Q401:T401"/>
    <mergeCell ref="V401:Y401"/>
    <mergeCell ref="B391:Z391"/>
    <mergeCell ref="B392:B395"/>
    <mergeCell ref="G392:Z392"/>
    <mergeCell ref="G393:Z393"/>
    <mergeCell ref="F394:F395"/>
    <mergeCell ref="G394:Z395"/>
    <mergeCell ref="B389:G389"/>
    <mergeCell ref="I389:P389"/>
    <mergeCell ref="Q389:Z389"/>
    <mergeCell ref="B390:G390"/>
    <mergeCell ref="I390:P390"/>
    <mergeCell ref="Q390:Z390"/>
    <mergeCell ref="B387:G387"/>
    <mergeCell ref="I387:P387"/>
    <mergeCell ref="Q387:Z387"/>
    <mergeCell ref="B388:G388"/>
    <mergeCell ref="I388:P388"/>
    <mergeCell ref="Q388:Z388"/>
    <mergeCell ref="B385:G385"/>
    <mergeCell ref="I385:P385"/>
    <mergeCell ref="Q385:Z385"/>
    <mergeCell ref="B386:G386"/>
    <mergeCell ref="I386:P386"/>
    <mergeCell ref="Q386:Z386"/>
    <mergeCell ref="Q382:V382"/>
    <mergeCell ref="W382:Z382"/>
    <mergeCell ref="I383:P383"/>
    <mergeCell ref="Q383:V383"/>
    <mergeCell ref="W383:Z383"/>
    <mergeCell ref="B384:Z384"/>
    <mergeCell ref="Q379:V379"/>
    <mergeCell ref="W379:Z379"/>
    <mergeCell ref="H380:P380"/>
    <mergeCell ref="Q380:V380"/>
    <mergeCell ref="W380:Z380"/>
    <mergeCell ref="Q381:V381"/>
    <mergeCell ref="B376:G382"/>
    <mergeCell ref="H376:P376"/>
    <mergeCell ref="Q376:V376"/>
    <mergeCell ref="W376:Z376"/>
    <mergeCell ref="H377:P377"/>
    <mergeCell ref="Q377:V377"/>
    <mergeCell ref="W377:Z377"/>
    <mergeCell ref="Q378:V378"/>
    <mergeCell ref="W378:Z378"/>
    <mergeCell ref="H379:P379"/>
    <mergeCell ref="H373:P373"/>
    <mergeCell ref="Q373:V373"/>
    <mergeCell ref="W373:Z373"/>
    <mergeCell ref="Q374:V374"/>
    <mergeCell ref="W374:Z374"/>
    <mergeCell ref="Q375:V375"/>
    <mergeCell ref="W375:Z375"/>
    <mergeCell ref="Q370:V370"/>
    <mergeCell ref="W370:Z370"/>
    <mergeCell ref="H371:P371"/>
    <mergeCell ref="Q371:V371"/>
    <mergeCell ref="W371:Z371"/>
    <mergeCell ref="H372:P372"/>
    <mergeCell ref="Q372:V372"/>
    <mergeCell ref="W372:Z372"/>
    <mergeCell ref="H368:P368"/>
    <mergeCell ref="Q368:V368"/>
    <mergeCell ref="W368:Z368"/>
    <mergeCell ref="B369:G369"/>
    <mergeCell ref="Q369:V369"/>
    <mergeCell ref="W369:Z369"/>
    <mergeCell ref="Q365:V365"/>
    <mergeCell ref="W365:Z365"/>
    <mergeCell ref="H366:P366"/>
    <mergeCell ref="Q366:V366"/>
    <mergeCell ref="W366:Z366"/>
    <mergeCell ref="H367:P367"/>
    <mergeCell ref="Q367:V367"/>
    <mergeCell ref="W367:Z367"/>
    <mergeCell ref="B362:G368"/>
    <mergeCell ref="H362:P362"/>
    <mergeCell ref="Q362:V362"/>
    <mergeCell ref="W362:Z362"/>
    <mergeCell ref="H363:P363"/>
    <mergeCell ref="Q363:V363"/>
    <mergeCell ref="W363:Z363"/>
    <mergeCell ref="Q364:V364"/>
    <mergeCell ref="W364:Z364"/>
    <mergeCell ref="H365:P365"/>
    <mergeCell ref="H360:P360"/>
    <mergeCell ref="Q360:V360"/>
    <mergeCell ref="W360:Z360"/>
    <mergeCell ref="H361:P361"/>
    <mergeCell ref="Q361:V361"/>
    <mergeCell ref="W361:Z361"/>
    <mergeCell ref="H358:P358"/>
    <mergeCell ref="Q358:V358"/>
    <mergeCell ref="W358:Z358"/>
    <mergeCell ref="H359:P359"/>
    <mergeCell ref="Q359:V359"/>
    <mergeCell ref="W359:Z359"/>
    <mergeCell ref="H355:P355"/>
    <mergeCell ref="Q355:V355"/>
    <mergeCell ref="W355:Z355"/>
    <mergeCell ref="B356:G361"/>
    <mergeCell ref="H356:P356"/>
    <mergeCell ref="Q356:V356"/>
    <mergeCell ref="W356:Z356"/>
    <mergeCell ref="H357:P357"/>
    <mergeCell ref="Q357:V357"/>
    <mergeCell ref="W357:Z357"/>
    <mergeCell ref="H353:P353"/>
    <mergeCell ref="Q353:V353"/>
    <mergeCell ref="W353:Z353"/>
    <mergeCell ref="H354:P354"/>
    <mergeCell ref="Q354:V354"/>
    <mergeCell ref="W354:Z354"/>
    <mergeCell ref="B350:G355"/>
    <mergeCell ref="H350:P350"/>
    <mergeCell ref="Q350:V350"/>
    <mergeCell ref="W350:Z350"/>
    <mergeCell ref="H351:P351"/>
    <mergeCell ref="Q351:V351"/>
    <mergeCell ref="W351:Z351"/>
    <mergeCell ref="H352:P352"/>
    <mergeCell ref="Q352:V352"/>
    <mergeCell ref="W352:Z352"/>
    <mergeCell ref="W339:Y340"/>
    <mergeCell ref="Z339:Z340"/>
    <mergeCell ref="B347:Z347"/>
    <mergeCell ref="B348:Z348"/>
    <mergeCell ref="B349:G349"/>
    <mergeCell ref="H349:P349"/>
    <mergeCell ref="Q349:V349"/>
    <mergeCell ref="W349:Z349"/>
    <mergeCell ref="Q337:S338"/>
    <mergeCell ref="T337:V338"/>
    <mergeCell ref="W337:Y338"/>
    <mergeCell ref="Z337:Z338"/>
    <mergeCell ref="E338:E340"/>
    <mergeCell ref="H339:H340"/>
    <mergeCell ref="L339:M340"/>
    <mergeCell ref="N339:P340"/>
    <mergeCell ref="Q339:S340"/>
    <mergeCell ref="T339:V340"/>
    <mergeCell ref="W335:W336"/>
    <mergeCell ref="Z335:Z336"/>
    <mergeCell ref="B336:C336"/>
    <mergeCell ref="J336:K336"/>
    <mergeCell ref="B337:C338"/>
    <mergeCell ref="F337:G340"/>
    <mergeCell ref="H337:H338"/>
    <mergeCell ref="I337:K338"/>
    <mergeCell ref="L337:M338"/>
    <mergeCell ref="N337:P338"/>
    <mergeCell ref="H335:H336"/>
    <mergeCell ref="J335:K335"/>
    <mergeCell ref="L335:M336"/>
    <mergeCell ref="N335:N336"/>
    <mergeCell ref="Q335:Q336"/>
    <mergeCell ref="T335:T336"/>
    <mergeCell ref="L333:M334"/>
    <mergeCell ref="N333:N334"/>
    <mergeCell ref="Q333:Q334"/>
    <mergeCell ref="T333:T334"/>
    <mergeCell ref="W333:W334"/>
    <mergeCell ref="Z333:Z334"/>
    <mergeCell ref="D331:E332"/>
    <mergeCell ref="F331:G332"/>
    <mergeCell ref="H331:H332"/>
    <mergeCell ref="I331:K332"/>
    <mergeCell ref="B333:C334"/>
    <mergeCell ref="F333:G336"/>
    <mergeCell ref="H333:H334"/>
    <mergeCell ref="J333:K333"/>
    <mergeCell ref="E334:E336"/>
    <mergeCell ref="J334:K334"/>
    <mergeCell ref="W324:Y325"/>
    <mergeCell ref="Z324:Z325"/>
    <mergeCell ref="B330:K330"/>
    <mergeCell ref="L330:M332"/>
    <mergeCell ref="N330:P331"/>
    <mergeCell ref="Q330:S331"/>
    <mergeCell ref="T330:V331"/>
    <mergeCell ref="W330:Y331"/>
    <mergeCell ref="Z330:Z332"/>
    <mergeCell ref="B331:C332"/>
    <mergeCell ref="Q322:S323"/>
    <mergeCell ref="T322:V323"/>
    <mergeCell ref="W322:Y323"/>
    <mergeCell ref="Z322:Z323"/>
    <mergeCell ref="E323:E325"/>
    <mergeCell ref="H324:H325"/>
    <mergeCell ref="L324:M325"/>
    <mergeCell ref="N324:P325"/>
    <mergeCell ref="Q324:S325"/>
    <mergeCell ref="T324:V325"/>
    <mergeCell ref="W320:W321"/>
    <mergeCell ref="Z320:Z321"/>
    <mergeCell ref="B321:C321"/>
    <mergeCell ref="J321:K321"/>
    <mergeCell ref="B322:C323"/>
    <mergeCell ref="F322:G325"/>
    <mergeCell ref="H322:H323"/>
    <mergeCell ref="I322:K323"/>
    <mergeCell ref="L322:M323"/>
    <mergeCell ref="N322:P323"/>
    <mergeCell ref="H320:H321"/>
    <mergeCell ref="J320:K320"/>
    <mergeCell ref="L320:M321"/>
    <mergeCell ref="N320:N321"/>
    <mergeCell ref="Q320:Q321"/>
    <mergeCell ref="T320:T321"/>
    <mergeCell ref="L318:M319"/>
    <mergeCell ref="N318:N319"/>
    <mergeCell ref="Q318:Q319"/>
    <mergeCell ref="T318:T319"/>
    <mergeCell ref="W318:W319"/>
    <mergeCell ref="Z318:Z319"/>
    <mergeCell ref="D316:E317"/>
    <mergeCell ref="F316:G317"/>
    <mergeCell ref="H316:H317"/>
    <mergeCell ref="I316:K317"/>
    <mergeCell ref="B318:C319"/>
    <mergeCell ref="F318:G321"/>
    <mergeCell ref="H318:H319"/>
    <mergeCell ref="J318:K318"/>
    <mergeCell ref="E319:E321"/>
    <mergeCell ref="J319:K319"/>
    <mergeCell ref="W309:Y310"/>
    <mergeCell ref="Z309:Z310"/>
    <mergeCell ref="B315:K315"/>
    <mergeCell ref="L315:M317"/>
    <mergeCell ref="N315:P316"/>
    <mergeCell ref="Q315:S316"/>
    <mergeCell ref="T315:V316"/>
    <mergeCell ref="W315:Y316"/>
    <mergeCell ref="Z315:Z317"/>
    <mergeCell ref="B316:C317"/>
    <mergeCell ref="Q307:S308"/>
    <mergeCell ref="T307:V308"/>
    <mergeCell ref="W307:Y308"/>
    <mergeCell ref="Z307:Z308"/>
    <mergeCell ref="E308:E310"/>
    <mergeCell ref="H309:H310"/>
    <mergeCell ref="L309:M310"/>
    <mergeCell ref="N309:P310"/>
    <mergeCell ref="Q309:S310"/>
    <mergeCell ref="T309:V310"/>
    <mergeCell ref="W305:W306"/>
    <mergeCell ref="Z305:Z306"/>
    <mergeCell ref="B306:C306"/>
    <mergeCell ref="J306:K306"/>
    <mergeCell ref="B307:C308"/>
    <mergeCell ref="F307:G310"/>
    <mergeCell ref="H307:H308"/>
    <mergeCell ref="I307:K308"/>
    <mergeCell ref="L307:M308"/>
    <mergeCell ref="N307:P308"/>
    <mergeCell ref="H305:H306"/>
    <mergeCell ref="J305:K305"/>
    <mergeCell ref="L305:M306"/>
    <mergeCell ref="N305:N306"/>
    <mergeCell ref="Q305:Q306"/>
    <mergeCell ref="T305:T306"/>
    <mergeCell ref="L303:M304"/>
    <mergeCell ref="N303:N304"/>
    <mergeCell ref="Q303:Q304"/>
    <mergeCell ref="T303:T304"/>
    <mergeCell ref="W303:W304"/>
    <mergeCell ref="Z303:Z304"/>
    <mergeCell ref="D301:E302"/>
    <mergeCell ref="F301:G302"/>
    <mergeCell ref="H301:H302"/>
    <mergeCell ref="I301:K302"/>
    <mergeCell ref="B303:C304"/>
    <mergeCell ref="F303:G306"/>
    <mergeCell ref="H303:H304"/>
    <mergeCell ref="J303:K303"/>
    <mergeCell ref="E304:E306"/>
    <mergeCell ref="J304:K304"/>
    <mergeCell ref="W296:Y297"/>
    <mergeCell ref="Z296:Z297"/>
    <mergeCell ref="B300:K300"/>
    <mergeCell ref="L300:M302"/>
    <mergeCell ref="N300:P301"/>
    <mergeCell ref="Q300:S301"/>
    <mergeCell ref="T300:V301"/>
    <mergeCell ref="W300:Y301"/>
    <mergeCell ref="Z300:Z302"/>
    <mergeCell ref="B301:C302"/>
    <mergeCell ref="Q294:S295"/>
    <mergeCell ref="T294:V295"/>
    <mergeCell ref="W294:Y295"/>
    <mergeCell ref="Z294:Z295"/>
    <mergeCell ref="E295:E297"/>
    <mergeCell ref="H296:H297"/>
    <mergeCell ref="L296:M297"/>
    <mergeCell ref="N296:P297"/>
    <mergeCell ref="Q296:S297"/>
    <mergeCell ref="T296:V297"/>
    <mergeCell ref="W292:W293"/>
    <mergeCell ref="Z292:Z293"/>
    <mergeCell ref="B293:C293"/>
    <mergeCell ref="J293:K293"/>
    <mergeCell ref="B294:C295"/>
    <mergeCell ref="F294:G297"/>
    <mergeCell ref="H294:H295"/>
    <mergeCell ref="I294:K295"/>
    <mergeCell ref="L294:M295"/>
    <mergeCell ref="N294:P295"/>
    <mergeCell ref="H292:H293"/>
    <mergeCell ref="J292:K292"/>
    <mergeCell ref="L292:M293"/>
    <mergeCell ref="N292:N293"/>
    <mergeCell ref="Q292:Q293"/>
    <mergeCell ref="T292:T293"/>
    <mergeCell ref="L290:M291"/>
    <mergeCell ref="N290:N291"/>
    <mergeCell ref="Q290:Q291"/>
    <mergeCell ref="T290:T291"/>
    <mergeCell ref="W290:W291"/>
    <mergeCell ref="Z290:Z291"/>
    <mergeCell ref="D288:E289"/>
    <mergeCell ref="F288:G289"/>
    <mergeCell ref="H288:H289"/>
    <mergeCell ref="I288:K289"/>
    <mergeCell ref="B290:C291"/>
    <mergeCell ref="F290:G293"/>
    <mergeCell ref="H290:H291"/>
    <mergeCell ref="J290:K290"/>
    <mergeCell ref="E291:E293"/>
    <mergeCell ref="J291:K291"/>
    <mergeCell ref="W283:Y284"/>
    <mergeCell ref="Z283:Z284"/>
    <mergeCell ref="B287:K287"/>
    <mergeCell ref="L287:M289"/>
    <mergeCell ref="N287:P288"/>
    <mergeCell ref="Q287:S288"/>
    <mergeCell ref="T287:V288"/>
    <mergeCell ref="W287:Y288"/>
    <mergeCell ref="Z287:Z289"/>
    <mergeCell ref="B288:C289"/>
    <mergeCell ref="Q281:S282"/>
    <mergeCell ref="T281:V282"/>
    <mergeCell ref="W281:Y282"/>
    <mergeCell ref="Z281:Z282"/>
    <mergeCell ref="E282:E284"/>
    <mergeCell ref="H283:H284"/>
    <mergeCell ref="L283:M284"/>
    <mergeCell ref="N283:P284"/>
    <mergeCell ref="Q283:S284"/>
    <mergeCell ref="T283:V284"/>
    <mergeCell ref="B281:C282"/>
    <mergeCell ref="F281:G284"/>
    <mergeCell ref="H281:H282"/>
    <mergeCell ref="I281:K282"/>
    <mergeCell ref="L281:M282"/>
    <mergeCell ref="N281:P282"/>
    <mergeCell ref="Q279:Q280"/>
    <mergeCell ref="T279:T280"/>
    <mergeCell ref="W279:W280"/>
    <mergeCell ref="Z279:Z280"/>
    <mergeCell ref="B280:C280"/>
    <mergeCell ref="J280:K280"/>
    <mergeCell ref="Q277:Q278"/>
    <mergeCell ref="T277:T278"/>
    <mergeCell ref="W277:W278"/>
    <mergeCell ref="Z277:Z278"/>
    <mergeCell ref="E278:E280"/>
    <mergeCell ref="J278:K278"/>
    <mergeCell ref="H279:H280"/>
    <mergeCell ref="J279:K279"/>
    <mergeCell ref="L279:M280"/>
    <mergeCell ref="N279:N280"/>
    <mergeCell ref="B277:C278"/>
    <mergeCell ref="F277:G280"/>
    <mergeCell ref="H277:H278"/>
    <mergeCell ref="J277:K277"/>
    <mergeCell ref="L277:M278"/>
    <mergeCell ref="N277:N278"/>
    <mergeCell ref="Z274:Z276"/>
    <mergeCell ref="B275:C276"/>
    <mergeCell ref="D275:E276"/>
    <mergeCell ref="F275:G276"/>
    <mergeCell ref="H275:H276"/>
    <mergeCell ref="I275:K276"/>
    <mergeCell ref="W270:Y271"/>
    <mergeCell ref="Z270:Z271"/>
    <mergeCell ref="B272:Z272"/>
    <mergeCell ref="B273:Z273"/>
    <mergeCell ref="B274:K274"/>
    <mergeCell ref="L274:M276"/>
    <mergeCell ref="N274:P275"/>
    <mergeCell ref="Q274:S275"/>
    <mergeCell ref="T274:V275"/>
    <mergeCell ref="W274:Y275"/>
    <mergeCell ref="Q268:S269"/>
    <mergeCell ref="T268:V269"/>
    <mergeCell ref="W268:Y269"/>
    <mergeCell ref="Z268:Z269"/>
    <mergeCell ref="E269:E271"/>
    <mergeCell ref="H270:H271"/>
    <mergeCell ref="L270:M271"/>
    <mergeCell ref="N270:P271"/>
    <mergeCell ref="Q270:S271"/>
    <mergeCell ref="T270:V271"/>
    <mergeCell ref="B268:C269"/>
    <mergeCell ref="F268:G271"/>
    <mergeCell ref="H268:H269"/>
    <mergeCell ref="I268:K269"/>
    <mergeCell ref="L268:M269"/>
    <mergeCell ref="N268:P269"/>
    <mergeCell ref="Q266:Q267"/>
    <mergeCell ref="T266:T267"/>
    <mergeCell ref="W266:W267"/>
    <mergeCell ref="Z266:Z267"/>
    <mergeCell ref="B267:C267"/>
    <mergeCell ref="J267:K267"/>
    <mergeCell ref="Q264:Q265"/>
    <mergeCell ref="T264:T265"/>
    <mergeCell ref="W264:W265"/>
    <mergeCell ref="Z264:Z265"/>
    <mergeCell ref="E265:E267"/>
    <mergeCell ref="J265:K265"/>
    <mergeCell ref="H266:H267"/>
    <mergeCell ref="J266:K266"/>
    <mergeCell ref="L266:M267"/>
    <mergeCell ref="N266:N267"/>
    <mergeCell ref="B264:C265"/>
    <mergeCell ref="F264:G267"/>
    <mergeCell ref="H264:H265"/>
    <mergeCell ref="J264:K264"/>
    <mergeCell ref="L264:M265"/>
    <mergeCell ref="N264:N265"/>
    <mergeCell ref="Z261:Z263"/>
    <mergeCell ref="B262:C263"/>
    <mergeCell ref="D262:E263"/>
    <mergeCell ref="F262:G263"/>
    <mergeCell ref="H262:H263"/>
    <mergeCell ref="I262:K263"/>
    <mergeCell ref="B256:Z256"/>
    <mergeCell ref="B257:B259"/>
    <mergeCell ref="C257:Z259"/>
    <mergeCell ref="B260:Z260"/>
    <mergeCell ref="B261:K261"/>
    <mergeCell ref="L261:M263"/>
    <mergeCell ref="N261:P262"/>
    <mergeCell ref="Q261:S262"/>
    <mergeCell ref="T261:V262"/>
    <mergeCell ref="W261:Y262"/>
    <mergeCell ref="B250:F250"/>
    <mergeCell ref="I250:K250"/>
    <mergeCell ref="L250:Z250"/>
    <mergeCell ref="B251:Z251"/>
    <mergeCell ref="B252:Z252"/>
    <mergeCell ref="B253:B255"/>
    <mergeCell ref="C253:Z255"/>
    <mergeCell ref="B246:F246"/>
    <mergeCell ref="J246:K246"/>
    <mergeCell ref="L246:N246"/>
    <mergeCell ref="P246:S246"/>
    <mergeCell ref="B247:Z247"/>
    <mergeCell ref="B248:F248"/>
    <mergeCell ref="G248:Z248"/>
    <mergeCell ref="B239:Z239"/>
    <mergeCell ref="B240:F240"/>
    <mergeCell ref="G240:Z240"/>
    <mergeCell ref="B241:F241"/>
    <mergeCell ref="G241:Z241"/>
    <mergeCell ref="B245:F245"/>
    <mergeCell ref="G245:Z245"/>
    <mergeCell ref="B234:B235"/>
    <mergeCell ref="F234:Z235"/>
    <mergeCell ref="F236:Z236"/>
    <mergeCell ref="B237:B238"/>
    <mergeCell ref="F237:I238"/>
    <mergeCell ref="J237:P238"/>
    <mergeCell ref="Q237:Z238"/>
    <mergeCell ref="B224:Z224"/>
    <mergeCell ref="B225:Z225"/>
    <mergeCell ref="B226:Z226"/>
    <mergeCell ref="B227:B229"/>
    <mergeCell ref="F227:Z229"/>
    <mergeCell ref="B230:B233"/>
    <mergeCell ref="F230:Z233"/>
    <mergeCell ref="B218:Z218"/>
    <mergeCell ref="B219:Z219"/>
    <mergeCell ref="B220:Z220"/>
    <mergeCell ref="B221:Z221"/>
    <mergeCell ref="B222:Z222"/>
    <mergeCell ref="B223:Z223"/>
    <mergeCell ref="V211:Y211"/>
    <mergeCell ref="J212:L212"/>
    <mergeCell ref="M212:P212"/>
    <mergeCell ref="Q212:T212"/>
    <mergeCell ref="V212:Y212"/>
    <mergeCell ref="J213:L213"/>
    <mergeCell ref="M213:P213"/>
    <mergeCell ref="Q213:T213"/>
    <mergeCell ref="V213:Y213"/>
    <mergeCell ref="J207:L207"/>
    <mergeCell ref="M207:P207"/>
    <mergeCell ref="V207:Y207"/>
    <mergeCell ref="V208:Y208"/>
    <mergeCell ref="V209:Y209"/>
    <mergeCell ref="V210:Y210"/>
    <mergeCell ref="J205:L205"/>
    <mergeCell ref="M205:P205"/>
    <mergeCell ref="V205:Y205"/>
    <mergeCell ref="J206:L206"/>
    <mergeCell ref="M206:P206"/>
    <mergeCell ref="V206:Y206"/>
    <mergeCell ref="J202:L202"/>
    <mergeCell ref="M202:P202"/>
    <mergeCell ref="V202:Y202"/>
    <mergeCell ref="J203:L203"/>
    <mergeCell ref="V203:Y203"/>
    <mergeCell ref="M204:P204"/>
    <mergeCell ref="V204:Y204"/>
    <mergeCell ref="M199:P199"/>
    <mergeCell ref="V199:Y199"/>
    <mergeCell ref="J200:L200"/>
    <mergeCell ref="M200:P200"/>
    <mergeCell ref="V200:Y200"/>
    <mergeCell ref="M201:P201"/>
    <mergeCell ref="V201:Y201"/>
    <mergeCell ref="J197:L197"/>
    <mergeCell ref="M197:P197"/>
    <mergeCell ref="V197:Y197"/>
    <mergeCell ref="J198:L198"/>
    <mergeCell ref="M198:P198"/>
    <mergeCell ref="V198:Y198"/>
    <mergeCell ref="B191:Z191"/>
    <mergeCell ref="J195:L195"/>
    <mergeCell ref="M195:P195"/>
    <mergeCell ref="Q195:T195"/>
    <mergeCell ref="V195:Y195"/>
    <mergeCell ref="J196:L196"/>
    <mergeCell ref="M196:P196"/>
    <mergeCell ref="V196:Y196"/>
    <mergeCell ref="B186:Z186"/>
    <mergeCell ref="B187:B190"/>
    <mergeCell ref="G187:Z187"/>
    <mergeCell ref="G188:Z188"/>
    <mergeCell ref="F189:F190"/>
    <mergeCell ref="G189:Z190"/>
    <mergeCell ref="B184:G184"/>
    <mergeCell ref="I184:P184"/>
    <mergeCell ref="Q184:Z184"/>
    <mergeCell ref="B185:G185"/>
    <mergeCell ref="I185:P185"/>
    <mergeCell ref="Q185:Z185"/>
    <mergeCell ref="B182:G182"/>
    <mergeCell ref="I182:P182"/>
    <mergeCell ref="Q182:Z182"/>
    <mergeCell ref="B183:G183"/>
    <mergeCell ref="I183:P183"/>
    <mergeCell ref="Q183:Z183"/>
    <mergeCell ref="B179:Z179"/>
    <mergeCell ref="B180:G180"/>
    <mergeCell ref="I180:P180"/>
    <mergeCell ref="Q180:Z180"/>
    <mergeCell ref="B181:G181"/>
    <mergeCell ref="I181:P181"/>
    <mergeCell ref="Q181:Z181"/>
    <mergeCell ref="H177:P177"/>
    <mergeCell ref="Q177:V177"/>
    <mergeCell ref="W177:Z177"/>
    <mergeCell ref="I178:P178"/>
    <mergeCell ref="Q178:V178"/>
    <mergeCell ref="W178:Z178"/>
    <mergeCell ref="H175:P175"/>
    <mergeCell ref="Q175:V175"/>
    <mergeCell ref="W175:Z175"/>
    <mergeCell ref="H176:P176"/>
    <mergeCell ref="Q176:V176"/>
    <mergeCell ref="W176:Z176"/>
    <mergeCell ref="H173:P173"/>
    <mergeCell ref="Q173:V173"/>
    <mergeCell ref="W173:Z173"/>
    <mergeCell ref="H174:P174"/>
    <mergeCell ref="Q174:V174"/>
    <mergeCell ref="W174:Z174"/>
    <mergeCell ref="B170:G177"/>
    <mergeCell ref="H170:P170"/>
    <mergeCell ref="Q170:V170"/>
    <mergeCell ref="W170:Z170"/>
    <mergeCell ref="H171:P171"/>
    <mergeCell ref="Q171:V171"/>
    <mergeCell ref="W171:Z171"/>
    <mergeCell ref="H172:P172"/>
    <mergeCell ref="Q172:V172"/>
    <mergeCell ref="W172:Z172"/>
    <mergeCell ref="W164:Y165"/>
    <mergeCell ref="Z164:Z165"/>
    <mergeCell ref="B167:Z167"/>
    <mergeCell ref="B168:Z168"/>
    <mergeCell ref="B169:G169"/>
    <mergeCell ref="H169:P169"/>
    <mergeCell ref="Q169:V169"/>
    <mergeCell ref="W169:Z169"/>
    <mergeCell ref="Q162:S163"/>
    <mergeCell ref="T162:V163"/>
    <mergeCell ref="W162:Y163"/>
    <mergeCell ref="Z162:Z163"/>
    <mergeCell ref="E163:E165"/>
    <mergeCell ref="H164:H165"/>
    <mergeCell ref="L164:M165"/>
    <mergeCell ref="N164:P165"/>
    <mergeCell ref="Q164:S165"/>
    <mergeCell ref="T164:V165"/>
    <mergeCell ref="B162:C163"/>
    <mergeCell ref="F162:G165"/>
    <mergeCell ref="H162:H163"/>
    <mergeCell ref="I162:K163"/>
    <mergeCell ref="L162:M163"/>
    <mergeCell ref="N162:P163"/>
    <mergeCell ref="Q160:Q161"/>
    <mergeCell ref="T160:T161"/>
    <mergeCell ref="W160:W161"/>
    <mergeCell ref="Z160:Z161"/>
    <mergeCell ref="B161:C161"/>
    <mergeCell ref="J161:K161"/>
    <mergeCell ref="Q158:Q159"/>
    <mergeCell ref="T158:T159"/>
    <mergeCell ref="W158:W159"/>
    <mergeCell ref="Z158:Z159"/>
    <mergeCell ref="E159:E161"/>
    <mergeCell ref="J159:K159"/>
    <mergeCell ref="H160:H161"/>
    <mergeCell ref="J160:K160"/>
    <mergeCell ref="L160:M161"/>
    <mergeCell ref="N160:N161"/>
    <mergeCell ref="B158:C159"/>
    <mergeCell ref="F158:G161"/>
    <mergeCell ref="H158:H159"/>
    <mergeCell ref="J158:K158"/>
    <mergeCell ref="L158:M159"/>
    <mergeCell ref="N158:N159"/>
    <mergeCell ref="Z155:Z157"/>
    <mergeCell ref="B156:C157"/>
    <mergeCell ref="D156:E157"/>
    <mergeCell ref="F156:G157"/>
    <mergeCell ref="H156:H157"/>
    <mergeCell ref="I156:K157"/>
    <mergeCell ref="W151:Y152"/>
    <mergeCell ref="Z151:Z152"/>
    <mergeCell ref="B153:Z153"/>
    <mergeCell ref="B154:Z154"/>
    <mergeCell ref="B155:K155"/>
    <mergeCell ref="L155:M157"/>
    <mergeCell ref="N155:P156"/>
    <mergeCell ref="Q155:S156"/>
    <mergeCell ref="T155:V156"/>
    <mergeCell ref="W155:Y156"/>
    <mergeCell ref="Q149:S150"/>
    <mergeCell ref="T149:V150"/>
    <mergeCell ref="W149:Y150"/>
    <mergeCell ref="Z149:Z150"/>
    <mergeCell ref="E150:E152"/>
    <mergeCell ref="H151:H152"/>
    <mergeCell ref="L151:M152"/>
    <mergeCell ref="N151:P152"/>
    <mergeCell ref="Q151:S152"/>
    <mergeCell ref="T151:V152"/>
    <mergeCell ref="B149:C150"/>
    <mergeCell ref="F149:G152"/>
    <mergeCell ref="H149:H150"/>
    <mergeCell ref="I149:K150"/>
    <mergeCell ref="L149:M150"/>
    <mergeCell ref="N149:P150"/>
    <mergeCell ref="Q147:Q148"/>
    <mergeCell ref="T147:T148"/>
    <mergeCell ref="W147:W148"/>
    <mergeCell ref="Z147:Z148"/>
    <mergeCell ref="B148:C148"/>
    <mergeCell ref="J148:K148"/>
    <mergeCell ref="Q145:Q146"/>
    <mergeCell ref="T145:T146"/>
    <mergeCell ref="W145:W146"/>
    <mergeCell ref="Z145:Z146"/>
    <mergeCell ref="E146:E148"/>
    <mergeCell ref="J146:K146"/>
    <mergeCell ref="H147:H148"/>
    <mergeCell ref="J147:K147"/>
    <mergeCell ref="L147:M148"/>
    <mergeCell ref="N147:N148"/>
    <mergeCell ref="B145:C146"/>
    <mergeCell ref="F145:G148"/>
    <mergeCell ref="H145:H146"/>
    <mergeCell ref="J145:K145"/>
    <mergeCell ref="L145:M146"/>
    <mergeCell ref="N145:N146"/>
    <mergeCell ref="Z142:Z144"/>
    <mergeCell ref="B143:C144"/>
    <mergeCell ref="D143:E144"/>
    <mergeCell ref="F143:G144"/>
    <mergeCell ref="H143:H144"/>
    <mergeCell ref="I143:K144"/>
    <mergeCell ref="B137:Z137"/>
    <mergeCell ref="B138:B140"/>
    <mergeCell ref="C138:Z140"/>
    <mergeCell ref="B141:Z141"/>
    <mergeCell ref="B142:K142"/>
    <mergeCell ref="L142:M144"/>
    <mergeCell ref="N142:P143"/>
    <mergeCell ref="Q142:S143"/>
    <mergeCell ref="T142:V143"/>
    <mergeCell ref="W142:Y143"/>
    <mergeCell ref="B131:F131"/>
    <mergeCell ref="I131:K131"/>
    <mergeCell ref="L131:Z131"/>
    <mergeCell ref="B132:Z132"/>
    <mergeCell ref="B133:Z133"/>
    <mergeCell ref="B134:B136"/>
    <mergeCell ref="C134:Z136"/>
    <mergeCell ref="B127:F127"/>
    <mergeCell ref="J127:K127"/>
    <mergeCell ref="L127:N127"/>
    <mergeCell ref="P127:S127"/>
    <mergeCell ref="B128:Z128"/>
    <mergeCell ref="B129:F129"/>
    <mergeCell ref="G129:Z129"/>
    <mergeCell ref="B121:F121"/>
    <mergeCell ref="G121:Z121"/>
    <mergeCell ref="B122:F122"/>
    <mergeCell ref="G122:Z122"/>
    <mergeCell ref="B126:F126"/>
    <mergeCell ref="G126:Z126"/>
    <mergeCell ref="F117:Z117"/>
    <mergeCell ref="B118:B119"/>
    <mergeCell ref="F118:I119"/>
    <mergeCell ref="J118:P119"/>
    <mergeCell ref="Q118:Z119"/>
    <mergeCell ref="B120:Z120"/>
    <mergeCell ref="B107:Z107"/>
    <mergeCell ref="B108:B110"/>
    <mergeCell ref="F108:Z110"/>
    <mergeCell ref="B111:B114"/>
    <mergeCell ref="F111:Z114"/>
    <mergeCell ref="B115:B116"/>
    <mergeCell ref="F115:Z116"/>
    <mergeCell ref="B101:Z101"/>
    <mergeCell ref="B102:Z102"/>
    <mergeCell ref="B103:Z103"/>
    <mergeCell ref="B104:Z104"/>
    <mergeCell ref="B105:Z105"/>
    <mergeCell ref="B106:Z106"/>
    <mergeCell ref="J95:L95"/>
    <mergeCell ref="M95:P95"/>
    <mergeCell ref="Q95:T95"/>
    <mergeCell ref="V95:Y95"/>
    <mergeCell ref="B99:Z99"/>
    <mergeCell ref="B100:Z100"/>
    <mergeCell ref="J93:L93"/>
    <mergeCell ref="M93:P93"/>
    <mergeCell ref="V93:Y93"/>
    <mergeCell ref="J94:L94"/>
    <mergeCell ref="M94:P94"/>
    <mergeCell ref="Q94:T94"/>
    <mergeCell ref="V94:Y94"/>
    <mergeCell ref="B87:Z87"/>
    <mergeCell ref="J91:L91"/>
    <mergeCell ref="M91:P91"/>
    <mergeCell ref="Q91:T91"/>
    <mergeCell ref="V91:Y91"/>
    <mergeCell ref="J92:L92"/>
    <mergeCell ref="M92:P92"/>
    <mergeCell ref="V92:Y92"/>
    <mergeCell ref="B81:G81"/>
    <mergeCell ref="I81:P81"/>
    <mergeCell ref="Q81:Z81"/>
    <mergeCell ref="B82:Z82"/>
    <mergeCell ref="B83:B86"/>
    <mergeCell ref="G83:Z83"/>
    <mergeCell ref="G84:Z84"/>
    <mergeCell ref="F85:F86"/>
    <mergeCell ref="G85:Z86"/>
    <mergeCell ref="B79:G79"/>
    <mergeCell ref="I79:P79"/>
    <mergeCell ref="Q79:Z79"/>
    <mergeCell ref="B80:G80"/>
    <mergeCell ref="I80:P80"/>
    <mergeCell ref="Q80:Z80"/>
    <mergeCell ref="B77:G77"/>
    <mergeCell ref="I77:P77"/>
    <mergeCell ref="Q77:Z77"/>
    <mergeCell ref="B78:G78"/>
    <mergeCell ref="I78:P78"/>
    <mergeCell ref="Q78:Z78"/>
    <mergeCell ref="I74:P74"/>
    <mergeCell ref="Q74:V74"/>
    <mergeCell ref="W74:Z74"/>
    <mergeCell ref="B75:Z75"/>
    <mergeCell ref="B76:G76"/>
    <mergeCell ref="I76:P76"/>
    <mergeCell ref="Q76:Z76"/>
    <mergeCell ref="H72:P72"/>
    <mergeCell ref="Q72:V72"/>
    <mergeCell ref="W72:Z72"/>
    <mergeCell ref="H73:P73"/>
    <mergeCell ref="Q73:V73"/>
    <mergeCell ref="W73:Z73"/>
    <mergeCell ref="B69:G73"/>
    <mergeCell ref="H69:P69"/>
    <mergeCell ref="Q69:V69"/>
    <mergeCell ref="W69:Z69"/>
    <mergeCell ref="H70:P70"/>
    <mergeCell ref="Q70:V70"/>
    <mergeCell ref="W70:Z70"/>
    <mergeCell ref="H71:P71"/>
    <mergeCell ref="Q71:V71"/>
    <mergeCell ref="W71:Z71"/>
    <mergeCell ref="W63:Y64"/>
    <mergeCell ref="Z63:Z64"/>
    <mergeCell ref="B66:Z66"/>
    <mergeCell ref="B67:Z67"/>
    <mergeCell ref="B68:G68"/>
    <mergeCell ref="H68:P68"/>
    <mergeCell ref="Q68:V68"/>
    <mergeCell ref="W68:Z68"/>
    <mergeCell ref="Q61:S62"/>
    <mergeCell ref="T61:V62"/>
    <mergeCell ref="W61:Y62"/>
    <mergeCell ref="Z61:Z62"/>
    <mergeCell ref="E62:E64"/>
    <mergeCell ref="H63:H64"/>
    <mergeCell ref="L63:M64"/>
    <mergeCell ref="N63:P64"/>
    <mergeCell ref="Q63:S64"/>
    <mergeCell ref="T63:V64"/>
    <mergeCell ref="B61:C62"/>
    <mergeCell ref="F61:G64"/>
    <mergeCell ref="H61:H62"/>
    <mergeCell ref="I61:K62"/>
    <mergeCell ref="L61:M62"/>
    <mergeCell ref="N61:P62"/>
    <mergeCell ref="Q59:Q60"/>
    <mergeCell ref="T59:T60"/>
    <mergeCell ref="W59:W60"/>
    <mergeCell ref="Z59:Z60"/>
    <mergeCell ref="B60:C60"/>
    <mergeCell ref="J60:K60"/>
    <mergeCell ref="Q57:Q58"/>
    <mergeCell ref="T57:T58"/>
    <mergeCell ref="W57:W58"/>
    <mergeCell ref="Z57:Z58"/>
    <mergeCell ref="E58:E60"/>
    <mergeCell ref="J58:K58"/>
    <mergeCell ref="H59:H60"/>
    <mergeCell ref="J59:K59"/>
    <mergeCell ref="L59:M60"/>
    <mergeCell ref="N59:N60"/>
    <mergeCell ref="B57:C58"/>
    <mergeCell ref="F57:G60"/>
    <mergeCell ref="H57:H58"/>
    <mergeCell ref="J57:K57"/>
    <mergeCell ref="L57:M58"/>
    <mergeCell ref="N57:N58"/>
    <mergeCell ref="Z54:Z56"/>
    <mergeCell ref="B55:C56"/>
    <mergeCell ref="D55:E56"/>
    <mergeCell ref="F55:G56"/>
    <mergeCell ref="H55:H56"/>
    <mergeCell ref="I55:K56"/>
    <mergeCell ref="W50:Y51"/>
    <mergeCell ref="Z50:Z51"/>
    <mergeCell ref="B52:Z52"/>
    <mergeCell ref="B53:Z53"/>
    <mergeCell ref="B54:K54"/>
    <mergeCell ref="L54:M56"/>
    <mergeCell ref="N54:P55"/>
    <mergeCell ref="Q54:S55"/>
    <mergeCell ref="T54:V55"/>
    <mergeCell ref="W54:Y55"/>
    <mergeCell ref="Q48:S49"/>
    <mergeCell ref="T48:V49"/>
    <mergeCell ref="W48:Y49"/>
    <mergeCell ref="Z48:Z49"/>
    <mergeCell ref="E49:E51"/>
    <mergeCell ref="H50:H51"/>
    <mergeCell ref="L50:M51"/>
    <mergeCell ref="N50:P51"/>
    <mergeCell ref="Q50:S51"/>
    <mergeCell ref="T50:V51"/>
    <mergeCell ref="B48:C49"/>
    <mergeCell ref="F48:G51"/>
    <mergeCell ref="H48:H49"/>
    <mergeCell ref="I48:K49"/>
    <mergeCell ref="L48:M49"/>
    <mergeCell ref="N48:P49"/>
    <mergeCell ref="Q46:Q47"/>
    <mergeCell ref="T46:T47"/>
    <mergeCell ref="W46:W47"/>
    <mergeCell ref="Z46:Z47"/>
    <mergeCell ref="B47:C47"/>
    <mergeCell ref="J47:K47"/>
    <mergeCell ref="Q44:Q45"/>
    <mergeCell ref="T44:T45"/>
    <mergeCell ref="W44:W45"/>
    <mergeCell ref="Z44:Z45"/>
    <mergeCell ref="E45:E47"/>
    <mergeCell ref="J45:K45"/>
    <mergeCell ref="H46:H47"/>
    <mergeCell ref="J46:K46"/>
    <mergeCell ref="L46:M47"/>
    <mergeCell ref="N46:N47"/>
    <mergeCell ref="B44:C45"/>
    <mergeCell ref="F44:G47"/>
    <mergeCell ref="H44:H45"/>
    <mergeCell ref="J44:K44"/>
    <mergeCell ref="L44:M45"/>
    <mergeCell ref="N44:N45"/>
    <mergeCell ref="Z41:Z43"/>
    <mergeCell ref="B42:C43"/>
    <mergeCell ref="D42:E43"/>
    <mergeCell ref="F42:G43"/>
    <mergeCell ref="H42:H43"/>
    <mergeCell ref="I42:K43"/>
    <mergeCell ref="B36:Z36"/>
    <mergeCell ref="B37:B39"/>
    <mergeCell ref="C37:Z39"/>
    <mergeCell ref="B40:Z40"/>
    <mergeCell ref="B41:K41"/>
    <mergeCell ref="L41:M43"/>
    <mergeCell ref="N41:P42"/>
    <mergeCell ref="Q41:S42"/>
    <mergeCell ref="T41:V42"/>
    <mergeCell ref="W41:Y42"/>
    <mergeCell ref="B30:F30"/>
    <mergeCell ref="I30:K30"/>
    <mergeCell ref="L30:Z30"/>
    <mergeCell ref="B31:Z31"/>
    <mergeCell ref="B32:Z32"/>
    <mergeCell ref="B33:B35"/>
    <mergeCell ref="C33:Z35"/>
    <mergeCell ref="B27:Z27"/>
    <mergeCell ref="B28:F28"/>
    <mergeCell ref="G28:Z28"/>
    <mergeCell ref="B22:Z22"/>
    <mergeCell ref="B23:F23"/>
    <mergeCell ref="G23:Z23"/>
    <mergeCell ref="B24:F24"/>
    <mergeCell ref="G24:Z24"/>
    <mergeCell ref="B25:F25"/>
    <mergeCell ref="G25:Z25"/>
    <mergeCell ref="B17:B18"/>
    <mergeCell ref="F17:Z18"/>
    <mergeCell ref="F19:Z19"/>
    <mergeCell ref="B20:B21"/>
    <mergeCell ref="F20:I21"/>
    <mergeCell ref="J20:P21"/>
    <mergeCell ref="Q20:Z21"/>
    <mergeCell ref="B7:Z7"/>
    <mergeCell ref="B8:Z8"/>
    <mergeCell ref="B9:Z9"/>
    <mergeCell ref="B10:B12"/>
    <mergeCell ref="F10:Z12"/>
    <mergeCell ref="B13:B16"/>
    <mergeCell ref="F13:Z16"/>
    <mergeCell ref="B1:Z1"/>
    <mergeCell ref="B2:Z2"/>
    <mergeCell ref="B3:Z3"/>
    <mergeCell ref="B4:Z4"/>
    <mergeCell ref="B5:Z5"/>
    <mergeCell ref="B6:Z6"/>
    <mergeCell ref="B26:F26"/>
    <mergeCell ref="J26:K26"/>
    <mergeCell ref="L26:N26"/>
    <mergeCell ref="P26:S26"/>
  </mergeCells>
  <hyperlinks>
    <hyperlink ref="W409:X411" location="requerimiento!A17" display="Inicio"/>
    <hyperlink ref="U409:V411" location="glosario!A1" display="Glosario"/>
  </hyperlinks>
  <pageMargins left="0.7" right="0.7" top="0.75" bottom="0.75" header="0.3" footer="0.3"/>
  <pageSetup scale="4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indicadores de resultados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Gonzalez Alcazar</dc:creator>
  <cp:lastModifiedBy>Usuario</cp:lastModifiedBy>
  <cp:lastPrinted>2018-04-29T18:53:31Z</cp:lastPrinted>
  <dcterms:created xsi:type="dcterms:W3CDTF">2015-10-14T16:32:42Z</dcterms:created>
  <dcterms:modified xsi:type="dcterms:W3CDTF">2018-04-30T18:11:17Z</dcterms:modified>
</cp:coreProperties>
</file>